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WIN10\Desktop\Processos ASTEC\2021\Emergencial - Manutenção Predial\TR e Planilha de Custo - Manutenção Predial\"/>
    </mc:Choice>
  </mc:AlternateContent>
  <xr:revisionPtr revIDLastSave="0" documentId="13_ncr:1_{C189A72E-C2FB-41BD-A84C-C55B3AAE37F5}" xr6:coauthVersionLast="47" xr6:coauthVersionMax="47" xr10:uidLastSave="{00000000-0000-0000-0000-000000000000}"/>
  <bookViews>
    <workbookView xWindow="-120" yWindow="-120" windowWidth="20730" windowHeight="11160" tabRatio="887" firstSheet="2" activeTab="15" xr2:uid="{00000000-000D-0000-FFFF-FFFF00000000}"/>
  </bookViews>
  <sheets>
    <sheet name="RESUMO" sheetId="128" r:id="rId1"/>
    <sheet name="ENCARGOS" sheetId="108" r:id="rId2"/>
    <sheet name="ENCARREGADO GERAL" sheetId="105" r:id="rId3"/>
    <sheet name="ELETRICISTA" sheetId="130" r:id="rId4"/>
    <sheet name="BOMBEIRO" sheetId="132" r:id="rId5"/>
    <sheet name="PEDREIRO" sheetId="133" r:id="rId6"/>
    <sheet name="PINTOR" sheetId="134" r:id="rId7"/>
    <sheet name="CARPINTEIRO" sheetId="135" r:id="rId8"/>
    <sheet name="TEC TELEFONIA" sheetId="136" r:id="rId9"/>
    <sheet name="MEC REFRIGERAÇÃO" sheetId="137" r:id="rId10"/>
    <sheet name="ALMOXARIFE" sheetId="140" r:id="rId11"/>
    <sheet name="AJUDANTE" sheetId="141" r:id="rId12"/>
    <sheet name="UNIFORMES" sheetId="109" r:id="rId13"/>
    <sheet name="EQUIPAMENTOS - GERAL" sheetId="110" r:id="rId14"/>
    <sheet name="EQUIPAMENTOS - ESPECÍFICO" sheetId="129" r:id="rId15"/>
    <sheet name="EPI - EPC" sheetId="131" r:id="rId16"/>
  </sheets>
  <externalReferences>
    <externalReference r:id="rId17"/>
  </externalReferences>
  <definedNames>
    <definedName name="_xlnm.Print_Area" localSheetId="1">ENCARGOS!$B$2:$G$176</definedName>
    <definedName name="_xlnm.Print_Area" localSheetId="2">'ENCARREGADO GERAL'!$B$2:$L$139</definedName>
    <definedName name="_xlnm.Print_Area" localSheetId="13">'EQUIPAMENTOS - GERAL'!#REF!</definedName>
    <definedName name="_xlnm.Print_Area" localSheetId="12">UNIFORMES!#REF!</definedName>
    <definedName name="CPMF">#REF!</definedName>
    <definedName name="Excel_BuiltIn_Print_Area_1_1">"$#REF!.$A$2:$C$99"</definedName>
  </definedNames>
  <calcPr calcId="181029"/>
</workbook>
</file>

<file path=xl/calcChain.xml><?xml version="1.0" encoding="utf-8"?>
<calcChain xmlns="http://schemas.openxmlformats.org/spreadsheetml/2006/main">
  <c r="G19" i="128" l="1"/>
  <c r="L32" i="137"/>
  <c r="L32" i="136"/>
  <c r="L32" i="141"/>
  <c r="L32" i="140"/>
  <c r="L66" i="140" s="1"/>
  <c r="L72" i="140" s="1"/>
  <c r="L32" i="135"/>
  <c r="L32" i="134"/>
  <c r="L32" i="132"/>
  <c r="K141" i="141"/>
  <c r="J141" i="141"/>
  <c r="I141" i="141"/>
  <c r="H141" i="141"/>
  <c r="G135" i="141"/>
  <c r="F135" i="141"/>
  <c r="G133" i="141"/>
  <c r="G132" i="141"/>
  <c r="F132" i="141"/>
  <c r="G127" i="141"/>
  <c r="D126" i="141"/>
  <c r="F125" i="141"/>
  <c r="D124" i="141"/>
  <c r="F123" i="141"/>
  <c r="F122" i="141"/>
  <c r="D122" i="141"/>
  <c r="D121" i="141"/>
  <c r="L120" i="141"/>
  <c r="F120" i="141"/>
  <c r="D120" i="141"/>
  <c r="G105" i="141"/>
  <c r="F104" i="141"/>
  <c r="F105" i="141" s="1"/>
  <c r="F103" i="141"/>
  <c r="G99" i="141"/>
  <c r="F98" i="141"/>
  <c r="F99" i="141" s="1"/>
  <c r="G95" i="141"/>
  <c r="F95" i="141"/>
  <c r="D93" i="141"/>
  <c r="D92" i="141"/>
  <c r="D91" i="141"/>
  <c r="D90" i="141"/>
  <c r="D95" i="141" s="1"/>
  <c r="F89" i="141"/>
  <c r="D89" i="141"/>
  <c r="G84" i="141"/>
  <c r="D83" i="141"/>
  <c r="D82" i="141"/>
  <c r="D81" i="141"/>
  <c r="F80" i="141"/>
  <c r="D80" i="141"/>
  <c r="D79" i="141"/>
  <c r="D78" i="141"/>
  <c r="G72" i="141"/>
  <c r="F72" i="141"/>
  <c r="G71" i="141"/>
  <c r="F71" i="141"/>
  <c r="G70" i="141"/>
  <c r="G73" i="141" s="1"/>
  <c r="F70" i="141"/>
  <c r="F73" i="141" s="1"/>
  <c r="G66" i="141"/>
  <c r="F66" i="141"/>
  <c r="F133" i="141" s="1"/>
  <c r="G58" i="141"/>
  <c r="F57" i="141"/>
  <c r="D57" i="141"/>
  <c r="D56" i="141"/>
  <c r="D55" i="141"/>
  <c r="D54" i="141"/>
  <c r="F54" i="141" s="1"/>
  <c r="D53" i="141"/>
  <c r="D52" i="141"/>
  <c r="D51" i="141"/>
  <c r="F51" i="141" s="1"/>
  <c r="D50" i="141"/>
  <c r="G46" i="141"/>
  <c r="F46" i="141"/>
  <c r="D45" i="141"/>
  <c r="D44" i="141"/>
  <c r="D46" i="141" s="1"/>
  <c r="K27" i="141"/>
  <c r="G27" i="141"/>
  <c r="I26" i="141"/>
  <c r="K141" i="140"/>
  <c r="J141" i="140"/>
  <c r="I141" i="140"/>
  <c r="H141" i="140"/>
  <c r="G135" i="140"/>
  <c r="F135" i="140"/>
  <c r="G132" i="140"/>
  <c r="F132" i="140"/>
  <c r="G127" i="140"/>
  <c r="D126" i="140"/>
  <c r="F125" i="140"/>
  <c r="D124" i="140"/>
  <c r="F123" i="140"/>
  <c r="F122" i="140"/>
  <c r="D122" i="140"/>
  <c r="D121" i="140"/>
  <c r="L120" i="140"/>
  <c r="F120" i="140"/>
  <c r="D120" i="140"/>
  <c r="L116" i="140"/>
  <c r="L136" i="140" s="1"/>
  <c r="G105" i="140"/>
  <c r="F105" i="140"/>
  <c r="F104" i="140"/>
  <c r="F103" i="140"/>
  <c r="G99" i="140"/>
  <c r="F99" i="140"/>
  <c r="F98" i="140"/>
  <c r="G95" i="140"/>
  <c r="F95" i="140"/>
  <c r="D93" i="140"/>
  <c r="D92" i="140"/>
  <c r="D91" i="140"/>
  <c r="F90" i="140"/>
  <c r="D90" i="140"/>
  <c r="D89" i="140"/>
  <c r="G84" i="140"/>
  <c r="D84" i="140"/>
  <c r="D83" i="140"/>
  <c r="D82" i="140"/>
  <c r="F81" i="140"/>
  <c r="D81" i="140"/>
  <c r="D80" i="140"/>
  <c r="D79" i="140"/>
  <c r="F78" i="140"/>
  <c r="D78" i="140"/>
  <c r="G72" i="140"/>
  <c r="F72" i="140"/>
  <c r="G71" i="140"/>
  <c r="F71" i="140"/>
  <c r="G70" i="140"/>
  <c r="G73" i="140" s="1"/>
  <c r="F70" i="140"/>
  <c r="F73" i="140" s="1"/>
  <c r="G66" i="140"/>
  <c r="G133" i="140" s="1"/>
  <c r="F66" i="140"/>
  <c r="F133" i="140" s="1"/>
  <c r="G58" i="140"/>
  <c r="D57" i="140"/>
  <c r="D56" i="140"/>
  <c r="F55" i="140"/>
  <c r="D55" i="140"/>
  <c r="D54" i="140"/>
  <c r="D53" i="140"/>
  <c r="F53" i="140" s="1"/>
  <c r="D52" i="140"/>
  <c r="D51" i="140"/>
  <c r="D50" i="140"/>
  <c r="D58" i="140" s="1"/>
  <c r="G46" i="140"/>
  <c r="F46" i="140"/>
  <c r="D45" i="140"/>
  <c r="D46" i="140" s="1"/>
  <c r="F44" i="140"/>
  <c r="D44" i="140"/>
  <c r="L38" i="140"/>
  <c r="K27" i="140"/>
  <c r="G27" i="140"/>
  <c r="I26" i="140"/>
  <c r="H26" i="109"/>
  <c r="I26" i="109"/>
  <c r="J26" i="109"/>
  <c r="K141" i="137"/>
  <c r="J141" i="137"/>
  <c r="I141" i="137"/>
  <c r="H141" i="137"/>
  <c r="G135" i="137"/>
  <c r="F135" i="137"/>
  <c r="G133" i="137"/>
  <c r="G132" i="137"/>
  <c r="F132" i="137"/>
  <c r="G127" i="137"/>
  <c r="D126" i="137"/>
  <c r="F125" i="137"/>
  <c r="D124" i="137"/>
  <c r="F123" i="137"/>
  <c r="F122" i="137"/>
  <c r="D122" i="137"/>
  <c r="D121" i="137"/>
  <c r="L120" i="137"/>
  <c r="F120" i="137"/>
  <c r="D120" i="137"/>
  <c r="G105" i="137"/>
  <c r="F105" i="137"/>
  <c r="F104" i="137"/>
  <c r="F103" i="137"/>
  <c r="G99" i="137"/>
  <c r="F99" i="137"/>
  <c r="F98" i="137"/>
  <c r="G95" i="137"/>
  <c r="F95" i="137"/>
  <c r="D93" i="137"/>
  <c r="F93" i="137" s="1"/>
  <c r="D92" i="137"/>
  <c r="D91" i="137"/>
  <c r="D90" i="137"/>
  <c r="D89" i="137"/>
  <c r="G84" i="137"/>
  <c r="D83" i="137"/>
  <c r="D82" i="137"/>
  <c r="F82" i="137" s="1"/>
  <c r="D81" i="137"/>
  <c r="F81" i="137" s="1"/>
  <c r="D80" i="137"/>
  <c r="D79" i="137"/>
  <c r="F78" i="137"/>
  <c r="D78" i="137"/>
  <c r="G72" i="137"/>
  <c r="F72" i="137"/>
  <c r="G71" i="137"/>
  <c r="F71" i="137"/>
  <c r="G70" i="137"/>
  <c r="G73" i="137" s="1"/>
  <c r="F70" i="137"/>
  <c r="F73" i="137" s="1"/>
  <c r="G66" i="137"/>
  <c r="F66" i="137"/>
  <c r="F133" i="137" s="1"/>
  <c r="G58" i="137"/>
  <c r="D57" i="137"/>
  <c r="D56" i="137"/>
  <c r="D55" i="137"/>
  <c r="F55" i="137" s="1"/>
  <c r="D54" i="137"/>
  <c r="F53" i="137"/>
  <c r="D53" i="137"/>
  <c r="D52" i="137"/>
  <c r="D51" i="137"/>
  <c r="D50" i="137"/>
  <c r="F50" i="137" s="1"/>
  <c r="G46" i="137"/>
  <c r="F46" i="137"/>
  <c r="D45" i="137"/>
  <c r="D44" i="137"/>
  <c r="K27" i="137"/>
  <c r="G27" i="137"/>
  <c r="I26" i="137"/>
  <c r="K141" i="136"/>
  <c r="J141" i="136"/>
  <c r="I141" i="136"/>
  <c r="H141" i="136"/>
  <c r="G135" i="136"/>
  <c r="F135" i="136"/>
  <c r="G132" i="136"/>
  <c r="F132" i="136"/>
  <c r="G127" i="136"/>
  <c r="D126" i="136"/>
  <c r="F125" i="136"/>
  <c r="D124" i="136"/>
  <c r="F123" i="136"/>
  <c r="F122" i="136"/>
  <c r="D122" i="136"/>
  <c r="D121" i="136"/>
  <c r="L120" i="136"/>
  <c r="F120" i="136"/>
  <c r="D120" i="136"/>
  <c r="G105" i="136"/>
  <c r="F105" i="136"/>
  <c r="F104" i="136"/>
  <c r="F103" i="136"/>
  <c r="G99" i="136"/>
  <c r="F99" i="136"/>
  <c r="F98" i="136"/>
  <c r="G95" i="136"/>
  <c r="F95" i="136"/>
  <c r="D93" i="136"/>
  <c r="D92" i="136"/>
  <c r="F92" i="136" s="1"/>
  <c r="D91" i="136"/>
  <c r="D90" i="136"/>
  <c r="F90" i="136" s="1"/>
  <c r="D89" i="136"/>
  <c r="G84" i="136"/>
  <c r="D83" i="136"/>
  <c r="F83" i="136" s="1"/>
  <c r="D82" i="136"/>
  <c r="F82" i="136" s="1"/>
  <c r="D81" i="136"/>
  <c r="F81" i="136" s="1"/>
  <c r="D80" i="136"/>
  <c r="D79" i="136"/>
  <c r="D78" i="136"/>
  <c r="F78" i="136" s="1"/>
  <c r="G72" i="136"/>
  <c r="F72" i="136"/>
  <c r="G71" i="136"/>
  <c r="F71" i="136"/>
  <c r="G70" i="136"/>
  <c r="G73" i="136" s="1"/>
  <c r="F70" i="136"/>
  <c r="F73" i="136" s="1"/>
  <c r="G66" i="136"/>
  <c r="G133" i="136" s="1"/>
  <c r="F66" i="136"/>
  <c r="F133" i="136" s="1"/>
  <c r="G58" i="136"/>
  <c r="D57" i="136"/>
  <c r="D56" i="136"/>
  <c r="D55" i="136"/>
  <c r="F55" i="136" s="1"/>
  <c r="D54" i="136"/>
  <c r="F54" i="136" s="1"/>
  <c r="D53" i="136"/>
  <c r="D52" i="136"/>
  <c r="D51" i="136"/>
  <c r="D50" i="136"/>
  <c r="G46" i="136"/>
  <c r="F46" i="136"/>
  <c r="D45" i="136"/>
  <c r="D46" i="136" s="1"/>
  <c r="F44" i="136"/>
  <c r="D44" i="136"/>
  <c r="K27" i="136"/>
  <c r="G27" i="136"/>
  <c r="I26" i="136"/>
  <c r="K141" i="135"/>
  <c r="J141" i="135"/>
  <c r="I141" i="135"/>
  <c r="H141" i="135"/>
  <c r="G135" i="135"/>
  <c r="F135" i="135"/>
  <c r="G132" i="135"/>
  <c r="F132" i="135"/>
  <c r="G127" i="135"/>
  <c r="D126" i="135"/>
  <c r="F125" i="135"/>
  <c r="D124" i="135"/>
  <c r="F123" i="135"/>
  <c r="F122" i="135"/>
  <c r="D122" i="135"/>
  <c r="D121" i="135"/>
  <c r="L120" i="135"/>
  <c r="F120" i="135"/>
  <c r="D120" i="135"/>
  <c r="G105" i="135"/>
  <c r="F104" i="135"/>
  <c r="F103" i="135"/>
  <c r="F105" i="135" s="1"/>
  <c r="G99" i="135"/>
  <c r="F99" i="135"/>
  <c r="F98" i="135"/>
  <c r="G95" i="135"/>
  <c r="F95" i="135"/>
  <c r="D93" i="135"/>
  <c r="F93" i="135" s="1"/>
  <c r="D92" i="135"/>
  <c r="F92" i="135" s="1"/>
  <c r="D91" i="135"/>
  <c r="D95" i="135" s="1"/>
  <c r="D90" i="135"/>
  <c r="F90" i="135" s="1"/>
  <c r="D89" i="135"/>
  <c r="G84" i="135"/>
  <c r="F83" i="135"/>
  <c r="D83" i="135"/>
  <c r="D82" i="135"/>
  <c r="F81" i="135"/>
  <c r="D81" i="135"/>
  <c r="D80" i="135"/>
  <c r="D79" i="135"/>
  <c r="F79" i="135" s="1"/>
  <c r="D78" i="135"/>
  <c r="F78" i="135" s="1"/>
  <c r="G72" i="135"/>
  <c r="F72" i="135"/>
  <c r="G71" i="135"/>
  <c r="F71" i="135"/>
  <c r="G70" i="135"/>
  <c r="G73" i="135" s="1"/>
  <c r="F70" i="135"/>
  <c r="F73" i="135" s="1"/>
  <c r="G66" i="135"/>
  <c r="G133" i="135" s="1"/>
  <c r="F66" i="135"/>
  <c r="F133" i="135" s="1"/>
  <c r="G58" i="135"/>
  <c r="D57" i="135"/>
  <c r="D56" i="135"/>
  <c r="F56" i="135" s="1"/>
  <c r="D55" i="135"/>
  <c r="F55" i="135" s="1"/>
  <c r="D54" i="135"/>
  <c r="D53" i="135"/>
  <c r="F53" i="135" s="1"/>
  <c r="D52" i="135"/>
  <c r="D51" i="135"/>
  <c r="D50" i="135"/>
  <c r="G46" i="135"/>
  <c r="F46" i="135"/>
  <c r="D45" i="135"/>
  <c r="D44" i="135"/>
  <c r="F44" i="135" s="1"/>
  <c r="K27" i="135"/>
  <c r="G27" i="135"/>
  <c r="I26" i="135"/>
  <c r="K141" i="134"/>
  <c r="J141" i="134"/>
  <c r="I141" i="134"/>
  <c r="H141" i="134"/>
  <c r="G135" i="134"/>
  <c r="F135" i="134"/>
  <c r="G132" i="134"/>
  <c r="F132" i="134"/>
  <c r="G127" i="134"/>
  <c r="D126" i="134"/>
  <c r="F125" i="134"/>
  <c r="D124" i="134"/>
  <c r="F123" i="134"/>
  <c r="F122" i="134"/>
  <c r="D122" i="134"/>
  <c r="D121" i="134"/>
  <c r="L120" i="134"/>
  <c r="F120" i="134"/>
  <c r="D120" i="134"/>
  <c r="G105" i="134"/>
  <c r="F105" i="134"/>
  <c r="F104" i="134"/>
  <c r="F103" i="134"/>
  <c r="G99" i="134"/>
  <c r="F99" i="134"/>
  <c r="F98" i="134"/>
  <c r="G95" i="134"/>
  <c r="F95" i="134"/>
  <c r="D93" i="134"/>
  <c r="D92" i="134"/>
  <c r="D91" i="134"/>
  <c r="F91" i="134" s="1"/>
  <c r="D90" i="134"/>
  <c r="F90" i="134" s="1"/>
  <c r="D89" i="134"/>
  <c r="G84" i="134"/>
  <c r="D83" i="134"/>
  <c r="D82" i="134"/>
  <c r="F82" i="134" s="1"/>
  <c r="F81" i="134"/>
  <c r="D81" i="134"/>
  <c r="D80" i="134"/>
  <c r="D79" i="134"/>
  <c r="D78" i="134"/>
  <c r="F78" i="134" s="1"/>
  <c r="G72" i="134"/>
  <c r="F72" i="134"/>
  <c r="G71" i="134"/>
  <c r="F71" i="134"/>
  <c r="G70" i="134"/>
  <c r="G73" i="134" s="1"/>
  <c r="F70" i="134"/>
  <c r="F73" i="134" s="1"/>
  <c r="G66" i="134"/>
  <c r="G133" i="134" s="1"/>
  <c r="F66" i="134"/>
  <c r="F133" i="134" s="1"/>
  <c r="G58" i="134"/>
  <c r="D57" i="134"/>
  <c r="D56" i="134"/>
  <c r="D55" i="134"/>
  <c r="F55" i="134" s="1"/>
  <c r="D54" i="134"/>
  <c r="F54" i="134" s="1"/>
  <c r="D53" i="134"/>
  <c r="D52" i="134"/>
  <c r="D51" i="134"/>
  <c r="F51" i="134" s="1"/>
  <c r="D50" i="134"/>
  <c r="G46" i="134"/>
  <c r="F46" i="134"/>
  <c r="D45" i="134"/>
  <c r="D44" i="134"/>
  <c r="F44" i="134" s="1"/>
  <c r="K27" i="134"/>
  <c r="G27" i="134"/>
  <c r="I26" i="134"/>
  <c r="L32" i="133"/>
  <c r="K141" i="133"/>
  <c r="J141" i="133"/>
  <c r="I141" i="133"/>
  <c r="H141" i="133"/>
  <c r="G135" i="133"/>
  <c r="F135" i="133"/>
  <c r="G132" i="133"/>
  <c r="F132" i="133"/>
  <c r="G127" i="133"/>
  <c r="D126" i="133"/>
  <c r="F125" i="133"/>
  <c r="D124" i="133"/>
  <c r="F123" i="133"/>
  <c r="F122" i="133"/>
  <c r="D122" i="133"/>
  <c r="D121" i="133"/>
  <c r="L120" i="133"/>
  <c r="F120" i="133"/>
  <c r="D120" i="133"/>
  <c r="G105" i="133"/>
  <c r="F105" i="133"/>
  <c r="F104" i="133"/>
  <c r="F103" i="133"/>
  <c r="G99" i="133"/>
  <c r="F99" i="133"/>
  <c r="F98" i="133"/>
  <c r="G95" i="133"/>
  <c r="F95" i="133"/>
  <c r="D93" i="133"/>
  <c r="D92" i="133"/>
  <c r="F92" i="133" s="1"/>
  <c r="D91" i="133"/>
  <c r="D90" i="133"/>
  <c r="F90" i="133" s="1"/>
  <c r="D89" i="133"/>
  <c r="G84" i="133"/>
  <c r="D83" i="133"/>
  <c r="F83" i="133" s="1"/>
  <c r="D82" i="133"/>
  <c r="F81" i="133"/>
  <c r="D81" i="133"/>
  <c r="D80" i="133"/>
  <c r="D79" i="133"/>
  <c r="D78" i="133"/>
  <c r="F78" i="133" s="1"/>
  <c r="G73" i="133"/>
  <c r="G110" i="133" s="1"/>
  <c r="G72" i="133"/>
  <c r="F72" i="133"/>
  <c r="G71" i="133"/>
  <c r="F71" i="133"/>
  <c r="G70" i="133"/>
  <c r="F70" i="133"/>
  <c r="F73" i="133" s="1"/>
  <c r="G66" i="133"/>
  <c r="G133" i="133" s="1"/>
  <c r="F66" i="133"/>
  <c r="F133" i="133" s="1"/>
  <c r="G58" i="133"/>
  <c r="D57" i="133"/>
  <c r="D56" i="133"/>
  <c r="F55" i="133"/>
  <c r="D55" i="133"/>
  <c r="D54" i="133"/>
  <c r="F54" i="133" s="1"/>
  <c r="D53" i="133"/>
  <c r="D52" i="133"/>
  <c r="D51" i="133"/>
  <c r="F51" i="133" s="1"/>
  <c r="D50" i="133"/>
  <c r="G46" i="133"/>
  <c r="F46" i="133"/>
  <c r="D45" i="133"/>
  <c r="D44" i="133"/>
  <c r="K27" i="133"/>
  <c r="G27" i="133"/>
  <c r="I26" i="133"/>
  <c r="K141" i="132"/>
  <c r="J141" i="132"/>
  <c r="I141" i="132"/>
  <c r="H141" i="132"/>
  <c r="G135" i="132"/>
  <c r="F135" i="132"/>
  <c r="G132" i="132"/>
  <c r="F132" i="132"/>
  <c r="G127" i="132"/>
  <c r="D126" i="132"/>
  <c r="F125" i="132"/>
  <c r="D124" i="132"/>
  <c r="F123" i="132"/>
  <c r="F122" i="132"/>
  <c r="D122" i="132"/>
  <c r="D121" i="132"/>
  <c r="L120" i="132"/>
  <c r="F120" i="132"/>
  <c r="D120" i="132"/>
  <c r="G105" i="132"/>
  <c r="F105" i="132"/>
  <c r="F104" i="132"/>
  <c r="F103" i="132"/>
  <c r="G99" i="132"/>
  <c r="F99" i="132"/>
  <c r="F98" i="132"/>
  <c r="G95" i="132"/>
  <c r="F95" i="132"/>
  <c r="D93" i="132"/>
  <c r="F93" i="132" s="1"/>
  <c r="F92" i="132"/>
  <c r="D92" i="132"/>
  <c r="D91" i="132"/>
  <c r="D95" i="132" s="1"/>
  <c r="F90" i="132"/>
  <c r="D90" i="132"/>
  <c r="D89" i="132"/>
  <c r="G84" i="132"/>
  <c r="F83" i="132"/>
  <c r="D83" i="132"/>
  <c r="D82" i="132"/>
  <c r="F81" i="132"/>
  <c r="D81" i="132"/>
  <c r="D80" i="132"/>
  <c r="D79" i="132"/>
  <c r="D78" i="132"/>
  <c r="F78" i="132" s="1"/>
  <c r="G72" i="132"/>
  <c r="F72" i="132"/>
  <c r="G71" i="132"/>
  <c r="F71" i="132"/>
  <c r="G70" i="132"/>
  <c r="G73" i="132" s="1"/>
  <c r="F70" i="132"/>
  <c r="F73" i="132" s="1"/>
  <c r="G66" i="132"/>
  <c r="G133" i="132" s="1"/>
  <c r="F66" i="132"/>
  <c r="F133" i="132" s="1"/>
  <c r="G58" i="132"/>
  <c r="D57" i="132"/>
  <c r="D56" i="132"/>
  <c r="F56" i="132" s="1"/>
  <c r="D55" i="132"/>
  <c r="F55" i="132" s="1"/>
  <c r="D54" i="132"/>
  <c r="D53" i="132"/>
  <c r="F53" i="132" s="1"/>
  <c r="D52" i="132"/>
  <c r="D51" i="132"/>
  <c r="F51" i="132" s="1"/>
  <c r="D50" i="132"/>
  <c r="D58" i="132" s="1"/>
  <c r="G46" i="132"/>
  <c r="F46" i="132"/>
  <c r="D45" i="132"/>
  <c r="D44" i="132"/>
  <c r="F44" i="132" s="1"/>
  <c r="K27" i="132"/>
  <c r="G27" i="132"/>
  <c r="I26" i="132"/>
  <c r="D121" i="130"/>
  <c r="D121" i="105"/>
  <c r="D122" i="105"/>
  <c r="G52" i="131"/>
  <c r="E88" i="131"/>
  <c r="F88" i="131" s="1"/>
  <c r="G88" i="131" s="1"/>
  <c r="H88" i="131" s="1"/>
  <c r="F76" i="131"/>
  <c r="G76" i="131" s="1"/>
  <c r="H76" i="131" s="1"/>
  <c r="E76" i="131"/>
  <c r="E75" i="131"/>
  <c r="F75" i="131" s="1"/>
  <c r="G75" i="131" s="1"/>
  <c r="H75" i="131" s="1"/>
  <c r="E71" i="131"/>
  <c r="F71" i="131" s="1"/>
  <c r="G71" i="131" s="1"/>
  <c r="H71" i="131" s="1"/>
  <c r="E70" i="131"/>
  <c r="F70" i="131" s="1"/>
  <c r="G70" i="131" s="1"/>
  <c r="H70" i="131" s="1"/>
  <c r="E69" i="131"/>
  <c r="F69" i="131" s="1"/>
  <c r="G69" i="131" s="1"/>
  <c r="E68" i="131"/>
  <c r="F68" i="131" s="1"/>
  <c r="G68" i="131" s="1"/>
  <c r="H68" i="131" s="1"/>
  <c r="E90" i="131"/>
  <c r="F90" i="131" s="1"/>
  <c r="G90" i="131" s="1"/>
  <c r="H90" i="131" s="1"/>
  <c r="E64" i="131"/>
  <c r="F64" i="131" s="1"/>
  <c r="G64" i="131" s="1"/>
  <c r="H64" i="131" s="1"/>
  <c r="E62" i="131"/>
  <c r="F62" i="131" s="1"/>
  <c r="G62" i="131" s="1"/>
  <c r="H62" i="131" s="1"/>
  <c r="E61" i="131"/>
  <c r="F61" i="131" s="1"/>
  <c r="G61" i="131" s="1"/>
  <c r="H61" i="131" s="1"/>
  <c r="E57" i="131"/>
  <c r="F57" i="131" s="1"/>
  <c r="G57" i="131" s="1"/>
  <c r="E56" i="131"/>
  <c r="F56" i="131" s="1"/>
  <c r="G56" i="131" s="1"/>
  <c r="E55" i="131"/>
  <c r="F55" i="131" s="1"/>
  <c r="E54" i="131"/>
  <c r="F54" i="131" s="1"/>
  <c r="G54" i="131" s="1"/>
  <c r="E53" i="131"/>
  <c r="F53" i="131" s="1"/>
  <c r="E52" i="131"/>
  <c r="F52" i="131" s="1"/>
  <c r="E51" i="131"/>
  <c r="F51" i="131" s="1"/>
  <c r="G51" i="131" s="1"/>
  <c r="E50" i="131"/>
  <c r="F50" i="131" s="1"/>
  <c r="G50" i="131" s="1"/>
  <c r="G55" i="131" l="1"/>
  <c r="H55" i="131" s="1"/>
  <c r="H54" i="131"/>
  <c r="G53" i="131"/>
  <c r="H53" i="131" s="1"/>
  <c r="L38" i="135"/>
  <c r="L132" i="135" s="1"/>
  <c r="G152" i="131"/>
  <c r="L51" i="140"/>
  <c r="L79" i="140"/>
  <c r="L89" i="140"/>
  <c r="L38" i="137"/>
  <c r="L132" i="137" s="1"/>
  <c r="L66" i="137"/>
  <c r="L72" i="137" s="1"/>
  <c r="L53" i="137"/>
  <c r="L54" i="135"/>
  <c r="F55" i="141"/>
  <c r="D84" i="141"/>
  <c r="F78" i="141"/>
  <c r="F83" i="141"/>
  <c r="F92" i="141"/>
  <c r="L66" i="141"/>
  <c r="L72" i="141" s="1"/>
  <c r="F110" i="141"/>
  <c r="F134" i="141"/>
  <c r="F137" i="141" s="1"/>
  <c r="L38" i="141"/>
  <c r="L55" i="141" s="1"/>
  <c r="D58" i="141"/>
  <c r="L52" i="141"/>
  <c r="G110" i="141"/>
  <c r="G134" i="141"/>
  <c r="G137" i="141"/>
  <c r="F44" i="141"/>
  <c r="F81" i="141"/>
  <c r="F90" i="141"/>
  <c r="F50" i="141"/>
  <c r="F58" i="141" s="1"/>
  <c r="F53" i="141"/>
  <c r="F93" i="141"/>
  <c r="F56" i="141"/>
  <c r="F79" i="141"/>
  <c r="F82" i="141"/>
  <c r="F91" i="141"/>
  <c r="G110" i="140"/>
  <c r="G134" i="140"/>
  <c r="G137" i="140" s="1"/>
  <c r="L80" i="140"/>
  <c r="L56" i="140"/>
  <c r="L57" i="140"/>
  <c r="F110" i="140"/>
  <c r="F134" i="140"/>
  <c r="F137" i="140" s="1"/>
  <c r="L52" i="140"/>
  <c r="L90" i="140"/>
  <c r="L81" i="140"/>
  <c r="L44" i="140"/>
  <c r="L78" i="140"/>
  <c r="L132" i="140"/>
  <c r="L98" i="140"/>
  <c r="L99" i="140" s="1"/>
  <c r="L104" i="140" s="1"/>
  <c r="L55" i="140"/>
  <c r="L54" i="140"/>
  <c r="L91" i="140"/>
  <c r="L82" i="140"/>
  <c r="L92" i="140"/>
  <c r="L83" i="140"/>
  <c r="L93" i="140"/>
  <c r="F93" i="140"/>
  <c r="L53" i="140"/>
  <c r="F56" i="140"/>
  <c r="F79" i="140"/>
  <c r="L45" i="140"/>
  <c r="F51" i="140"/>
  <c r="F54" i="140"/>
  <c r="F57" i="140"/>
  <c r="F80" i="140"/>
  <c r="F89" i="140"/>
  <c r="F83" i="140"/>
  <c r="F84" i="140" s="1"/>
  <c r="F92" i="140"/>
  <c r="F50" i="140"/>
  <c r="L50" i="140"/>
  <c r="F82" i="140"/>
  <c r="F91" i="140"/>
  <c r="D95" i="140"/>
  <c r="F84" i="136"/>
  <c r="D46" i="133"/>
  <c r="D58" i="134"/>
  <c r="D95" i="137"/>
  <c r="F44" i="133"/>
  <c r="L66" i="135"/>
  <c r="L72" i="135" s="1"/>
  <c r="F84" i="137"/>
  <c r="F92" i="137"/>
  <c r="D46" i="135"/>
  <c r="F83" i="137"/>
  <c r="D84" i="136"/>
  <c r="D84" i="133"/>
  <c r="D84" i="134"/>
  <c r="D84" i="132"/>
  <c r="D58" i="136"/>
  <c r="D58" i="133"/>
  <c r="D46" i="134"/>
  <c r="D46" i="132"/>
  <c r="D58" i="135"/>
  <c r="D95" i="136"/>
  <c r="L66" i="136"/>
  <c r="L72" i="136" s="1"/>
  <c r="D46" i="137"/>
  <c r="L90" i="137"/>
  <c r="L52" i="137"/>
  <c r="F110" i="137"/>
  <c r="F134" i="137"/>
  <c r="F137" i="137" s="1"/>
  <c r="G110" i="137"/>
  <c r="G134" i="137"/>
  <c r="G137" i="137" s="1"/>
  <c r="D58" i="137"/>
  <c r="F44" i="137"/>
  <c r="D84" i="137"/>
  <c r="F90" i="137"/>
  <c r="F79" i="137"/>
  <c r="F51" i="137"/>
  <c r="F54" i="137"/>
  <c r="F57" i="137"/>
  <c r="F80" i="137"/>
  <c r="F89" i="137"/>
  <c r="F56" i="137"/>
  <c r="F58" i="137" s="1"/>
  <c r="F91" i="137"/>
  <c r="L38" i="136"/>
  <c r="L51" i="136" s="1"/>
  <c r="G137" i="136"/>
  <c r="F110" i="136"/>
  <c r="F134" i="136"/>
  <c r="F137" i="136" s="1"/>
  <c r="G134" i="136"/>
  <c r="G110" i="136"/>
  <c r="F53" i="136"/>
  <c r="F93" i="136"/>
  <c r="F79" i="136"/>
  <c r="F51" i="136"/>
  <c r="F57" i="136"/>
  <c r="F80" i="136"/>
  <c r="F89" i="136"/>
  <c r="F56" i="136"/>
  <c r="F50" i="136"/>
  <c r="F91" i="136"/>
  <c r="L79" i="135"/>
  <c r="L89" i="135"/>
  <c r="L80" i="135"/>
  <c r="L55" i="135"/>
  <c r="L50" i="135"/>
  <c r="L51" i="135"/>
  <c r="L82" i="135"/>
  <c r="L92" i="135"/>
  <c r="L52" i="135"/>
  <c r="L56" i="135"/>
  <c r="L78" i="135"/>
  <c r="L83" i="135"/>
  <c r="L57" i="135"/>
  <c r="L53" i="135"/>
  <c r="L93" i="135"/>
  <c r="F110" i="135"/>
  <c r="F134" i="135"/>
  <c r="F137" i="135" s="1"/>
  <c r="G134" i="135"/>
  <c r="G137" i="135" s="1"/>
  <c r="G110" i="135"/>
  <c r="F82" i="135"/>
  <c r="F84" i="135" s="1"/>
  <c r="D84" i="135"/>
  <c r="L98" i="135"/>
  <c r="L99" i="135" s="1"/>
  <c r="L104" i="135" s="1"/>
  <c r="L44" i="135"/>
  <c r="F50" i="135"/>
  <c r="L81" i="135"/>
  <c r="L90" i="135"/>
  <c r="L45" i="135"/>
  <c r="F51" i="135"/>
  <c r="F54" i="135"/>
  <c r="L91" i="135"/>
  <c r="F57" i="135"/>
  <c r="F80" i="135"/>
  <c r="F89" i="135"/>
  <c r="F91" i="135"/>
  <c r="L38" i="134"/>
  <c r="L92" i="134" s="1"/>
  <c r="L66" i="134"/>
  <c r="L72" i="134" s="1"/>
  <c r="F110" i="134"/>
  <c r="F134" i="134"/>
  <c r="F137" i="134" s="1"/>
  <c r="G110" i="134"/>
  <c r="G134" i="134"/>
  <c r="G137" i="134" s="1"/>
  <c r="F84" i="134"/>
  <c r="F53" i="134"/>
  <c r="F93" i="134"/>
  <c r="F56" i="134"/>
  <c r="F79" i="134"/>
  <c r="D95" i="134"/>
  <c r="F57" i="134"/>
  <c r="F80" i="134"/>
  <c r="F89" i="134"/>
  <c r="F83" i="134"/>
  <c r="F92" i="134"/>
  <c r="F50" i="134"/>
  <c r="L38" i="133"/>
  <c r="L54" i="133" s="1"/>
  <c r="L66" i="133"/>
  <c r="L72" i="133" s="1"/>
  <c r="L56" i="133"/>
  <c r="F110" i="133"/>
  <c r="F134" i="133"/>
  <c r="F137" i="133" s="1"/>
  <c r="L53" i="133"/>
  <c r="G115" i="133"/>
  <c r="G114" i="133"/>
  <c r="G111" i="133" s="1"/>
  <c r="G116" i="133" s="1"/>
  <c r="G138" i="133" s="1"/>
  <c r="F50" i="133"/>
  <c r="F53" i="133"/>
  <c r="F93" i="133"/>
  <c r="F56" i="133"/>
  <c r="F79" i="133"/>
  <c r="F82" i="133"/>
  <c r="F84" i="133" s="1"/>
  <c r="F91" i="133"/>
  <c r="D95" i="133"/>
  <c r="G134" i="133"/>
  <c r="G137" i="133" s="1"/>
  <c r="F57" i="133"/>
  <c r="F80" i="133"/>
  <c r="F89" i="133"/>
  <c r="F134" i="132"/>
  <c r="F137" i="132" s="1"/>
  <c r="F110" i="132"/>
  <c r="L38" i="132"/>
  <c r="L57" i="132" s="1"/>
  <c r="L66" i="132"/>
  <c r="L72" i="132" s="1"/>
  <c r="G110" i="132"/>
  <c r="G134" i="132"/>
  <c r="G137" i="132" s="1"/>
  <c r="F50" i="132"/>
  <c r="F58" i="132" s="1"/>
  <c r="F82" i="132"/>
  <c r="F84" i="132" s="1"/>
  <c r="F91" i="132"/>
  <c r="F54" i="132"/>
  <c r="F57" i="132"/>
  <c r="F80" i="132"/>
  <c r="F89" i="132"/>
  <c r="F79" i="132"/>
  <c r="H51" i="131"/>
  <c r="H56" i="131"/>
  <c r="H57" i="131"/>
  <c r="H52" i="131"/>
  <c r="H50" i="131"/>
  <c r="E77" i="131"/>
  <c r="F77" i="131" s="1"/>
  <c r="G77" i="131" s="1"/>
  <c r="H77" i="131" s="1"/>
  <c r="E80" i="131"/>
  <c r="F80" i="131" s="1"/>
  <c r="G80" i="131" s="1"/>
  <c r="H80" i="131" s="1"/>
  <c r="E81" i="131"/>
  <c r="F81" i="131" s="1"/>
  <c r="G81" i="131" s="1"/>
  <c r="H81" i="131" s="1"/>
  <c r="E66" i="131"/>
  <c r="F66" i="131" s="1"/>
  <c r="G66" i="131" s="1"/>
  <c r="H66" i="131" s="1"/>
  <c r="E78" i="131"/>
  <c r="F78" i="131" s="1"/>
  <c r="G78" i="131" s="1"/>
  <c r="H78" i="131" s="1"/>
  <c r="E67" i="131"/>
  <c r="F67" i="131" s="1"/>
  <c r="G67" i="131" s="1"/>
  <c r="H67" i="131" s="1"/>
  <c r="E63" i="131"/>
  <c r="F63" i="131" s="1"/>
  <c r="G63" i="131" s="1"/>
  <c r="H63" i="131" s="1"/>
  <c r="E83" i="131"/>
  <c r="F83" i="131" s="1"/>
  <c r="G83" i="131" s="1"/>
  <c r="H83" i="131" s="1"/>
  <c r="E65" i="131"/>
  <c r="F65" i="131" s="1"/>
  <c r="G65" i="131" s="1"/>
  <c r="H65" i="131" s="1"/>
  <c r="E82" i="131" l="1"/>
  <c r="F82" i="131" s="1"/>
  <c r="G82" i="131" s="1"/>
  <c r="H82" i="131" s="1"/>
  <c r="L98" i="137"/>
  <c r="L99" i="137" s="1"/>
  <c r="L104" i="137" s="1"/>
  <c r="L45" i="137"/>
  <c r="L79" i="133"/>
  <c r="H72" i="131"/>
  <c r="L93" i="137"/>
  <c r="L50" i="137"/>
  <c r="L89" i="137"/>
  <c r="L82" i="137"/>
  <c r="L44" i="137"/>
  <c r="L46" i="137" s="1"/>
  <c r="L70" i="137" s="1"/>
  <c r="L92" i="137"/>
  <c r="L57" i="137"/>
  <c r="L81" i="137"/>
  <c r="L56" i="137"/>
  <c r="L51" i="137"/>
  <c r="L83" i="137"/>
  <c r="L91" i="137"/>
  <c r="L95" i="137" s="1"/>
  <c r="L103" i="137" s="1"/>
  <c r="L105" i="137" s="1"/>
  <c r="L135" i="137" s="1"/>
  <c r="L79" i="137"/>
  <c r="L78" i="137"/>
  <c r="L80" i="137"/>
  <c r="L55" i="137"/>
  <c r="L54" i="137"/>
  <c r="L50" i="136"/>
  <c r="L79" i="136"/>
  <c r="L95" i="135"/>
  <c r="L103" i="135" s="1"/>
  <c r="L105" i="135" s="1"/>
  <c r="L135" i="135" s="1"/>
  <c r="L44" i="141"/>
  <c r="L56" i="141"/>
  <c r="L50" i="141"/>
  <c r="L45" i="141"/>
  <c r="L46" i="141" s="1"/>
  <c r="L70" i="141" s="1"/>
  <c r="G115" i="141"/>
  <c r="G114" i="141"/>
  <c r="G111" i="141" s="1"/>
  <c r="G116" i="141" s="1"/>
  <c r="G138" i="141" s="1"/>
  <c r="G139" i="141" s="1"/>
  <c r="G141" i="141" s="1"/>
  <c r="F84" i="141"/>
  <c r="L93" i="141"/>
  <c r="L78" i="141"/>
  <c r="L79" i="141"/>
  <c r="L90" i="141"/>
  <c r="L53" i="141"/>
  <c r="L92" i="141"/>
  <c r="L132" i="141"/>
  <c r="L98" i="141"/>
  <c r="L99" i="141" s="1"/>
  <c r="L104" i="141" s="1"/>
  <c r="L57" i="141"/>
  <c r="L51" i="141"/>
  <c r="L54" i="141"/>
  <c r="L89" i="141"/>
  <c r="L80" i="141"/>
  <c r="L91" i="141"/>
  <c r="L82" i="141"/>
  <c r="F115" i="141"/>
  <c r="F114" i="141"/>
  <c r="F111" i="141" s="1"/>
  <c r="F116" i="141" s="1"/>
  <c r="L83" i="141"/>
  <c r="L81" i="141"/>
  <c r="L84" i="140"/>
  <c r="L134" i="140" s="1"/>
  <c r="L46" i="140"/>
  <c r="L70" i="140" s="1"/>
  <c r="L95" i="140"/>
  <c r="L103" i="140" s="1"/>
  <c r="L105" i="140" s="1"/>
  <c r="L135" i="140" s="1"/>
  <c r="F115" i="140"/>
  <c r="F114" i="140"/>
  <c r="F111" i="140" s="1"/>
  <c r="F116" i="140" s="1"/>
  <c r="L58" i="140"/>
  <c r="L71" i="140" s="1"/>
  <c r="L73" i="140" s="1"/>
  <c r="F58" i="140"/>
  <c r="G114" i="140"/>
  <c r="G111" i="140" s="1"/>
  <c r="G116" i="140" s="1"/>
  <c r="G138" i="140" s="1"/>
  <c r="G139" i="140" s="1"/>
  <c r="G141" i="140" s="1"/>
  <c r="G115" i="140"/>
  <c r="L84" i="135"/>
  <c r="L134" i="135" s="1"/>
  <c r="L82" i="134"/>
  <c r="L82" i="133"/>
  <c r="L58" i="135"/>
  <c r="L71" i="135" s="1"/>
  <c r="G115" i="137"/>
  <c r="G114" i="137"/>
  <c r="G111" i="137" s="1"/>
  <c r="G116" i="137" s="1"/>
  <c r="G138" i="137" s="1"/>
  <c r="G139" i="137" s="1"/>
  <c r="G141" i="137" s="1"/>
  <c r="F115" i="137"/>
  <c r="F114" i="137"/>
  <c r="F111" i="137" s="1"/>
  <c r="F116" i="137" s="1"/>
  <c r="L92" i="136"/>
  <c r="L44" i="136"/>
  <c r="L78" i="136"/>
  <c r="L98" i="136"/>
  <c r="L99" i="136" s="1"/>
  <c r="L104" i="136" s="1"/>
  <c r="L90" i="136"/>
  <c r="L55" i="136"/>
  <c r="L81" i="136"/>
  <c r="L83" i="136"/>
  <c r="L89" i="136"/>
  <c r="L57" i="136"/>
  <c r="L54" i="136"/>
  <c r="L53" i="136"/>
  <c r="L56" i="136"/>
  <c r="L91" i="136"/>
  <c r="L93" i="136"/>
  <c r="L132" i="136"/>
  <c r="L82" i="136"/>
  <c r="L80" i="136"/>
  <c r="L45" i="136"/>
  <c r="L52" i="136"/>
  <c r="F114" i="136"/>
  <c r="F111" i="136" s="1"/>
  <c r="F116" i="136" s="1"/>
  <c r="F115" i="136"/>
  <c r="F58" i="136"/>
  <c r="G114" i="136"/>
  <c r="G111" i="136" s="1"/>
  <c r="G116" i="136"/>
  <c r="G138" i="136" s="1"/>
  <c r="G139" i="136" s="1"/>
  <c r="G141" i="136" s="1"/>
  <c r="G115" i="136"/>
  <c r="F58" i="135"/>
  <c r="G115" i="135"/>
  <c r="G114" i="135"/>
  <c r="G111" i="135" s="1"/>
  <c r="G116" i="135" s="1"/>
  <c r="G138" i="135" s="1"/>
  <c r="G139" i="135" s="1"/>
  <c r="G141" i="135" s="1"/>
  <c r="L46" i="135"/>
  <c r="L70" i="135" s="1"/>
  <c r="F115" i="135"/>
  <c r="F114" i="135"/>
  <c r="F111" i="135" s="1"/>
  <c r="F116" i="135" s="1"/>
  <c r="L80" i="134"/>
  <c r="L57" i="134"/>
  <c r="L79" i="134"/>
  <c r="L45" i="134"/>
  <c r="L54" i="134"/>
  <c r="F115" i="134"/>
  <c r="F114" i="134"/>
  <c r="F111" i="134" s="1"/>
  <c r="F116" i="134" s="1"/>
  <c r="L56" i="134"/>
  <c r="G115" i="134"/>
  <c r="G114" i="134"/>
  <c r="G111" i="134" s="1"/>
  <c r="G116" i="134" s="1"/>
  <c r="G138" i="134" s="1"/>
  <c r="G139" i="134" s="1"/>
  <c r="G141" i="134" s="1"/>
  <c r="L89" i="134"/>
  <c r="L50" i="134"/>
  <c r="L51" i="134"/>
  <c r="L93" i="134"/>
  <c r="L52" i="134"/>
  <c r="L90" i="134"/>
  <c r="L78" i="134"/>
  <c r="L55" i="134"/>
  <c r="L132" i="134"/>
  <c r="L81" i="134"/>
  <c r="L44" i="134"/>
  <c r="L98" i="134"/>
  <c r="L99" i="134" s="1"/>
  <c r="L104" i="134" s="1"/>
  <c r="F58" i="134"/>
  <c r="L91" i="134"/>
  <c r="L83" i="134"/>
  <c r="L53" i="134"/>
  <c r="L57" i="133"/>
  <c r="L45" i="133"/>
  <c r="L93" i="133"/>
  <c r="L80" i="133"/>
  <c r="L89" i="133"/>
  <c r="L54" i="132"/>
  <c r="G139" i="133"/>
  <c r="G141" i="133" s="1"/>
  <c r="F58" i="133"/>
  <c r="L91" i="133"/>
  <c r="L51" i="133"/>
  <c r="F115" i="133"/>
  <c r="F114" i="133"/>
  <c r="F111" i="133" s="1"/>
  <c r="F116" i="133" s="1"/>
  <c r="L50" i="133"/>
  <c r="L92" i="133"/>
  <c r="L83" i="133"/>
  <c r="L52" i="133"/>
  <c r="L44" i="133"/>
  <c r="L55" i="133"/>
  <c r="L132" i="133"/>
  <c r="L81" i="133"/>
  <c r="L98" i="133"/>
  <c r="L99" i="133" s="1"/>
  <c r="L104" i="133" s="1"/>
  <c r="L90" i="133"/>
  <c r="L78" i="133"/>
  <c r="L56" i="132"/>
  <c r="L50" i="132"/>
  <c r="L45" i="132"/>
  <c r="L52" i="132"/>
  <c r="L91" i="132"/>
  <c r="L89" i="132"/>
  <c r="L79" i="132"/>
  <c r="G115" i="132"/>
  <c r="G114" i="132"/>
  <c r="G111" i="132" s="1"/>
  <c r="G116" i="132" s="1"/>
  <c r="G138" i="132" s="1"/>
  <c r="G139" i="132" s="1"/>
  <c r="G141" i="132" s="1"/>
  <c r="L92" i="132"/>
  <c r="L83" i="132"/>
  <c r="L132" i="132"/>
  <c r="L78" i="132"/>
  <c r="L81" i="132"/>
  <c r="L90" i="132"/>
  <c r="L44" i="132"/>
  <c r="L98" i="132"/>
  <c r="L99" i="132" s="1"/>
  <c r="L104" i="132" s="1"/>
  <c r="L55" i="132"/>
  <c r="L93" i="132"/>
  <c r="L82" i="132"/>
  <c r="L80" i="132"/>
  <c r="L51" i="132"/>
  <c r="L53" i="132"/>
  <c r="F114" i="132"/>
  <c r="F111" i="132" s="1"/>
  <c r="F116" i="132" s="1"/>
  <c r="F115" i="132"/>
  <c r="H58" i="131"/>
  <c r="E95" i="131"/>
  <c r="F95" i="131" s="1"/>
  <c r="G95" i="131" s="1"/>
  <c r="H95" i="131" s="1"/>
  <c r="E89" i="131"/>
  <c r="F89" i="131" s="1"/>
  <c r="G89" i="131" s="1"/>
  <c r="H89" i="131" s="1"/>
  <c r="E93" i="131"/>
  <c r="F93" i="131" s="1"/>
  <c r="G93" i="131" s="1"/>
  <c r="H93" i="131" s="1"/>
  <c r="E79" i="131"/>
  <c r="F79" i="131" s="1"/>
  <c r="G79" i="131" s="1"/>
  <c r="H79" i="131" s="1"/>
  <c r="E87" i="131"/>
  <c r="F87" i="131" s="1"/>
  <c r="G87" i="131" s="1"/>
  <c r="H87" i="131" s="1"/>
  <c r="E92" i="131"/>
  <c r="F92" i="131" s="1"/>
  <c r="G92" i="131" s="1"/>
  <c r="H92" i="131" s="1"/>
  <c r="H84" i="131" l="1"/>
  <c r="E94" i="131"/>
  <c r="F94" i="131" s="1"/>
  <c r="G94" i="131" s="1"/>
  <c r="H94" i="131" s="1"/>
  <c r="L46" i="132"/>
  <c r="L70" i="132" s="1"/>
  <c r="L58" i="137"/>
  <c r="L71" i="137" s="1"/>
  <c r="L73" i="137" s="1"/>
  <c r="L133" i="137" s="1"/>
  <c r="L84" i="137"/>
  <c r="L134" i="137" s="1"/>
  <c r="L46" i="134"/>
  <c r="L70" i="134" s="1"/>
  <c r="L58" i="141"/>
  <c r="L71" i="141" s="1"/>
  <c r="F138" i="141"/>
  <c r="F139" i="141" s="1"/>
  <c r="F141" i="141" s="1"/>
  <c r="F124" i="141"/>
  <c r="F127" i="141" s="1"/>
  <c r="L95" i="141"/>
  <c r="L103" i="141" s="1"/>
  <c r="L105" i="141" s="1"/>
  <c r="L135" i="141" s="1"/>
  <c r="L73" i="141"/>
  <c r="L84" i="141"/>
  <c r="L134" i="141" s="1"/>
  <c r="L133" i="140"/>
  <c r="L137" i="140" s="1"/>
  <c r="L121" i="140"/>
  <c r="L122" i="140" s="1"/>
  <c r="L124" i="140" s="1"/>
  <c r="F138" i="140"/>
  <c r="F139" i="140" s="1"/>
  <c r="F141" i="140" s="1"/>
  <c r="F124" i="140"/>
  <c r="F127" i="140" s="1"/>
  <c r="L95" i="132"/>
  <c r="L103" i="132" s="1"/>
  <c r="L105" i="132" s="1"/>
  <c r="L135" i="132" s="1"/>
  <c r="L73" i="135"/>
  <c r="L58" i="136"/>
  <c r="L71" i="136" s="1"/>
  <c r="F138" i="137"/>
  <c r="F139" i="137" s="1"/>
  <c r="F141" i="137" s="1"/>
  <c r="F124" i="137"/>
  <c r="F127" i="137" s="1"/>
  <c r="L95" i="136"/>
  <c r="L103" i="136" s="1"/>
  <c r="L105" i="136" s="1"/>
  <c r="L135" i="136" s="1"/>
  <c r="L84" i="136"/>
  <c r="L134" i="136" s="1"/>
  <c r="L46" i="136"/>
  <c r="L70" i="136" s="1"/>
  <c r="F138" i="136"/>
  <c r="F139" i="136" s="1"/>
  <c r="F141" i="136" s="1"/>
  <c r="F124" i="136"/>
  <c r="F127" i="136" s="1"/>
  <c r="F138" i="135"/>
  <c r="F139" i="135" s="1"/>
  <c r="F141" i="135" s="1"/>
  <c r="F124" i="135"/>
  <c r="F127" i="135" s="1"/>
  <c r="L133" i="135"/>
  <c r="F138" i="134"/>
  <c r="F139" i="134" s="1"/>
  <c r="F141" i="134" s="1"/>
  <c r="F124" i="134"/>
  <c r="F127" i="134" s="1"/>
  <c r="L58" i="134"/>
  <c r="L71" i="134" s="1"/>
  <c r="L73" i="134" s="1"/>
  <c r="L84" i="134"/>
  <c r="L134" i="134" s="1"/>
  <c r="L95" i="134"/>
  <c r="L103" i="134" s="1"/>
  <c r="L105" i="134" s="1"/>
  <c r="L135" i="134" s="1"/>
  <c r="L46" i="133"/>
  <c r="L70" i="133" s="1"/>
  <c r="L84" i="133"/>
  <c r="L134" i="133" s="1"/>
  <c r="L95" i="133"/>
  <c r="L103" i="133" s="1"/>
  <c r="L105" i="133" s="1"/>
  <c r="L135" i="133" s="1"/>
  <c r="F138" i="133"/>
  <c r="F139" i="133" s="1"/>
  <c r="F141" i="133" s="1"/>
  <c r="F124" i="133"/>
  <c r="F127" i="133" s="1"/>
  <c r="L58" i="133"/>
  <c r="L71" i="133" s="1"/>
  <c r="L58" i="132"/>
  <c r="L71" i="132" s="1"/>
  <c r="F138" i="132"/>
  <c r="F139" i="132" s="1"/>
  <c r="F141" i="132" s="1"/>
  <c r="F124" i="132"/>
  <c r="F127" i="132" s="1"/>
  <c r="L84" i="132"/>
  <c r="L134" i="132" s="1"/>
  <c r="E91" i="131"/>
  <c r="F91" i="131" s="1"/>
  <c r="G91" i="131" s="1"/>
  <c r="H91" i="131" s="1"/>
  <c r="H96" i="131" s="1"/>
  <c r="L73" i="132" l="1"/>
  <c r="L73" i="136"/>
  <c r="L133" i="136" s="1"/>
  <c r="L133" i="141"/>
  <c r="L126" i="140"/>
  <c r="L127" i="140" s="1"/>
  <c r="L138" i="140" s="1"/>
  <c r="L139" i="140" s="1"/>
  <c r="E15" i="128" s="1"/>
  <c r="F15" i="128" s="1"/>
  <c r="L133" i="134"/>
  <c r="L73" i="133"/>
  <c r="L133" i="133"/>
  <c r="L133" i="132"/>
  <c r="H109" i="131"/>
  <c r="H123" i="131" l="1"/>
  <c r="L116" i="141" l="1"/>
  <c r="H134" i="131"/>
  <c r="H142" i="131"/>
  <c r="L136" i="141" l="1"/>
  <c r="L137" i="141" s="1"/>
  <c r="L121" i="141"/>
  <c r="L122" i="141" s="1"/>
  <c r="L124" i="141" s="1"/>
  <c r="K141" i="130"/>
  <c r="J141" i="130"/>
  <c r="I141" i="130"/>
  <c r="H141" i="130"/>
  <c r="G135" i="130"/>
  <c r="F135" i="130"/>
  <c r="G132" i="130"/>
  <c r="F132" i="130"/>
  <c r="G127" i="130"/>
  <c r="D126" i="130"/>
  <c r="F125" i="130"/>
  <c r="D124" i="130"/>
  <c r="F123" i="130"/>
  <c r="F122" i="130"/>
  <c r="D122" i="130"/>
  <c r="L120" i="130"/>
  <c r="F120" i="130"/>
  <c r="D120" i="130"/>
  <c r="G105" i="130"/>
  <c r="F104" i="130"/>
  <c r="F105" i="130" s="1"/>
  <c r="F103" i="130"/>
  <c r="G99" i="130"/>
  <c r="F98" i="130"/>
  <c r="F99" i="130" s="1"/>
  <c r="G95" i="130"/>
  <c r="F95" i="130"/>
  <c r="D93" i="130"/>
  <c r="D92" i="130"/>
  <c r="F91" i="130"/>
  <c r="D91" i="130"/>
  <c r="D90" i="130"/>
  <c r="D89" i="130"/>
  <c r="F89" i="130" s="1"/>
  <c r="G84" i="130"/>
  <c r="D83" i="130"/>
  <c r="D82" i="130"/>
  <c r="F82" i="130" s="1"/>
  <c r="D81" i="130"/>
  <c r="F80" i="130"/>
  <c r="D80" i="130"/>
  <c r="D79" i="130"/>
  <c r="F79" i="130" s="1"/>
  <c r="D78" i="130"/>
  <c r="D84" i="130" s="1"/>
  <c r="G72" i="130"/>
  <c r="F72" i="130"/>
  <c r="G71" i="130"/>
  <c r="F71" i="130"/>
  <c r="G70" i="130"/>
  <c r="G73" i="130" s="1"/>
  <c r="F70" i="130"/>
  <c r="F73" i="130" s="1"/>
  <c r="F110" i="130" s="1"/>
  <c r="G66" i="130"/>
  <c r="G133" i="130" s="1"/>
  <c r="F66" i="130"/>
  <c r="F133" i="130" s="1"/>
  <c r="G58" i="130"/>
  <c r="D57" i="130"/>
  <c r="F57" i="130" s="1"/>
  <c r="D56" i="130"/>
  <c r="F56" i="130" s="1"/>
  <c r="D55" i="130"/>
  <c r="D54" i="130"/>
  <c r="F54" i="130" s="1"/>
  <c r="D53" i="130"/>
  <c r="D52" i="130"/>
  <c r="D51" i="130"/>
  <c r="F51" i="130" s="1"/>
  <c r="D50" i="130"/>
  <c r="G46" i="130"/>
  <c r="F46" i="130"/>
  <c r="D45" i="130"/>
  <c r="D44" i="130"/>
  <c r="D46" i="130" s="1"/>
  <c r="L32" i="130"/>
  <c r="K27" i="130"/>
  <c r="G27" i="130"/>
  <c r="I26" i="130"/>
  <c r="H122" i="129"/>
  <c r="H32" i="129"/>
  <c r="H33" i="129"/>
  <c r="H41" i="129"/>
  <c r="H42" i="129"/>
  <c r="H44" i="129"/>
  <c r="H52" i="129"/>
  <c r="H109" i="129" s="1"/>
  <c r="H73" i="129"/>
  <c r="H100" i="129"/>
  <c r="H110" i="129"/>
  <c r="H114" i="129"/>
  <c r="H22" i="109"/>
  <c r="I22" i="109"/>
  <c r="J22" i="109"/>
  <c r="J54" i="109"/>
  <c r="I54" i="109"/>
  <c r="H54" i="109"/>
  <c r="K25" i="109"/>
  <c r="K26" i="109" s="1"/>
  <c r="G25" i="109"/>
  <c r="G26" i="109" s="1"/>
  <c r="F25" i="109"/>
  <c r="F26" i="109" s="1"/>
  <c r="E25" i="109"/>
  <c r="E26" i="109" s="1"/>
  <c r="D25" i="109"/>
  <c r="D26" i="109" s="1"/>
  <c r="C25" i="109"/>
  <c r="C26" i="109" s="1"/>
  <c r="B25" i="109"/>
  <c r="B26" i="109" s="1"/>
  <c r="K21" i="109"/>
  <c r="K22" i="109" s="1"/>
  <c r="G21" i="109"/>
  <c r="G22" i="109" s="1"/>
  <c r="F21" i="109"/>
  <c r="F22" i="109" s="1"/>
  <c r="E21" i="109"/>
  <c r="E22" i="109" s="1"/>
  <c r="D21" i="109"/>
  <c r="D22" i="109" s="1"/>
  <c r="C21" i="109"/>
  <c r="C22" i="109" s="1"/>
  <c r="B21" i="109"/>
  <c r="B22" i="109" s="1"/>
  <c r="K53" i="109"/>
  <c r="K54" i="109" s="1"/>
  <c r="G53" i="109"/>
  <c r="G54" i="109" s="1"/>
  <c r="F53" i="109"/>
  <c r="F54" i="109" s="1"/>
  <c r="E53" i="109"/>
  <c r="E54" i="109" s="1"/>
  <c r="D53" i="109"/>
  <c r="D54" i="109" s="1"/>
  <c r="C53" i="109"/>
  <c r="C54" i="109" s="1"/>
  <c r="B53" i="109"/>
  <c r="B54" i="109" s="1"/>
  <c r="E125" i="110" l="1"/>
  <c r="E126" i="110" s="1"/>
  <c r="L126" i="141"/>
  <c r="L127" i="141" s="1"/>
  <c r="L138" i="141" s="1"/>
  <c r="L139" i="141" s="1"/>
  <c r="E16" i="128" s="1"/>
  <c r="F16" i="128" s="1"/>
  <c r="L66" i="130"/>
  <c r="L72" i="130" s="1"/>
  <c r="D95" i="130"/>
  <c r="F115" i="130"/>
  <c r="F114" i="130"/>
  <c r="F111" i="130" s="1"/>
  <c r="F116" i="130" s="1"/>
  <c r="G110" i="130"/>
  <c r="G134" i="130"/>
  <c r="G137" i="130"/>
  <c r="F92" i="130"/>
  <c r="F55" i="130"/>
  <c r="F78" i="130"/>
  <c r="F44" i="130"/>
  <c r="F81" i="130"/>
  <c r="F84" i="130" s="1"/>
  <c r="F90" i="130"/>
  <c r="F134" i="130"/>
  <c r="F137" i="130" s="1"/>
  <c r="F50" i="130"/>
  <c r="F53" i="130"/>
  <c r="F93" i="130"/>
  <c r="L38" i="130"/>
  <c r="L50" i="130" s="1"/>
  <c r="F83" i="130"/>
  <c r="D58" i="130"/>
  <c r="H83" i="129"/>
  <c r="E105" i="129" s="1"/>
  <c r="E106" i="129" s="1"/>
  <c r="L26" i="109"/>
  <c r="M26" i="109" s="1"/>
  <c r="L22" i="109"/>
  <c r="M22" i="109" s="1"/>
  <c r="L54" i="109"/>
  <c r="M54" i="109" s="1"/>
  <c r="E79" i="129"/>
  <c r="E80" i="129" s="1"/>
  <c r="E118" i="129"/>
  <c r="E119" i="129" s="1"/>
  <c r="E27" i="129"/>
  <c r="E28" i="129" s="1"/>
  <c r="E48" i="129"/>
  <c r="E49" i="129" s="1"/>
  <c r="E23" i="108"/>
  <c r="G22" i="128"/>
  <c r="F58" i="130" l="1"/>
  <c r="L82" i="130"/>
  <c r="L55" i="130"/>
  <c r="L132" i="130"/>
  <c r="L79" i="130"/>
  <c r="L56" i="130"/>
  <c r="L45" i="130"/>
  <c r="L54" i="130"/>
  <c r="L57" i="130"/>
  <c r="L51" i="130"/>
  <c r="L98" i="130"/>
  <c r="L99" i="130" s="1"/>
  <c r="L104" i="130" s="1"/>
  <c r="L89" i="130"/>
  <c r="L80" i="130"/>
  <c r="L78" i="130"/>
  <c r="L91" i="130"/>
  <c r="L93" i="130"/>
  <c r="L81" i="130"/>
  <c r="L83" i="130"/>
  <c r="L90" i="130"/>
  <c r="G114" i="130"/>
  <c r="G111" i="130" s="1"/>
  <c r="G116" i="130" s="1"/>
  <c r="G138" i="130" s="1"/>
  <c r="G139" i="130" s="1"/>
  <c r="G141" i="130" s="1"/>
  <c r="G115" i="130"/>
  <c r="L53" i="130"/>
  <c r="F138" i="130"/>
  <c r="F139" i="130" s="1"/>
  <c r="F141" i="130" s="1"/>
  <c r="F124" i="130"/>
  <c r="F127" i="130" s="1"/>
  <c r="L44" i="130"/>
  <c r="L52" i="130"/>
  <c r="L92" i="130"/>
  <c r="D17" i="128"/>
  <c r="E127" i="110" s="1"/>
  <c r="L116" i="133" l="1"/>
  <c r="L116" i="137"/>
  <c r="L116" i="136"/>
  <c r="L116" i="134"/>
  <c r="L116" i="135"/>
  <c r="L116" i="132"/>
  <c r="L58" i="130"/>
  <c r="L71" i="130" s="1"/>
  <c r="L116" i="130"/>
  <c r="L136" i="130" s="1"/>
  <c r="L84" i="130"/>
  <c r="L134" i="130" s="1"/>
  <c r="L95" i="130"/>
  <c r="L103" i="130" s="1"/>
  <c r="L105" i="130" s="1"/>
  <c r="L135" i="130" s="1"/>
  <c r="L46" i="130"/>
  <c r="L70" i="130" s="1"/>
  <c r="L136" i="133" l="1"/>
  <c r="L137" i="133" s="1"/>
  <c r="L121" i="133"/>
  <c r="L122" i="133" s="1"/>
  <c r="L136" i="132"/>
  <c r="L137" i="132" s="1"/>
  <c r="L121" i="132"/>
  <c r="L122" i="132" s="1"/>
  <c r="L124" i="132" s="1"/>
  <c r="L136" i="135"/>
  <c r="L137" i="135" s="1"/>
  <c r="L121" i="135"/>
  <c r="L122" i="135" s="1"/>
  <c r="L136" i="134"/>
  <c r="L137" i="134" s="1"/>
  <c r="L121" i="134"/>
  <c r="L136" i="136"/>
  <c r="L137" i="136" s="1"/>
  <c r="L121" i="136"/>
  <c r="L122" i="136" s="1"/>
  <c r="L136" i="137"/>
  <c r="L137" i="137" s="1"/>
  <c r="L121" i="137"/>
  <c r="L122" i="137" s="1"/>
  <c r="L73" i="130"/>
  <c r="L133" i="130" s="1"/>
  <c r="L137" i="130" s="1"/>
  <c r="L124" i="133" l="1"/>
  <c r="L126" i="133"/>
  <c r="L126" i="135"/>
  <c r="L124" i="135"/>
  <c r="L124" i="137"/>
  <c r="L126" i="137"/>
  <c r="L126" i="136"/>
  <c r="L124" i="136"/>
  <c r="L122" i="134"/>
  <c r="L126" i="134" s="1"/>
  <c r="L126" i="132"/>
  <c r="L127" i="132" s="1"/>
  <c r="L138" i="132" s="1"/>
  <c r="L139" i="132" s="1"/>
  <c r="E9" i="128" s="1"/>
  <c r="F9" i="128" s="1"/>
  <c r="L121" i="130"/>
  <c r="L122" i="130" s="1"/>
  <c r="L126" i="130" s="1"/>
  <c r="L127" i="135" l="1"/>
  <c r="L138" i="135" s="1"/>
  <c r="L139" i="135" s="1"/>
  <c r="E12" i="128" s="1"/>
  <c r="F12" i="128" s="1"/>
  <c r="L127" i="137"/>
  <c r="L138" i="137" s="1"/>
  <c r="L139" i="137" s="1"/>
  <c r="E14" i="128" s="1"/>
  <c r="F14" i="128" s="1"/>
  <c r="L124" i="134"/>
  <c r="L127" i="134" s="1"/>
  <c r="L138" i="134" s="1"/>
  <c r="L139" i="134" s="1"/>
  <c r="E11" i="128" s="1"/>
  <c r="F11" i="128" s="1"/>
  <c r="L127" i="133"/>
  <c r="L138" i="133" s="1"/>
  <c r="L139" i="133" s="1"/>
  <c r="E10" i="128" s="1"/>
  <c r="F10" i="128" s="1"/>
  <c r="L127" i="136"/>
  <c r="L138" i="136" s="1"/>
  <c r="L139" i="136" s="1"/>
  <c r="E13" i="128" s="1"/>
  <c r="F13" i="128" s="1"/>
  <c r="L124" i="130"/>
  <c r="L127" i="130" s="1"/>
  <c r="L138" i="130" s="1"/>
  <c r="L139" i="130" s="1"/>
  <c r="E8" i="128" s="1"/>
  <c r="F8" i="128" s="1"/>
  <c r="E24" i="108"/>
  <c r="D126" i="105" l="1"/>
  <c r="D124" i="105"/>
  <c r="D93" i="105"/>
  <c r="D92" i="105"/>
  <c r="D91" i="105"/>
  <c r="D90" i="105"/>
  <c r="D89" i="105"/>
  <c r="D83" i="105" l="1"/>
  <c r="D81" i="105"/>
  <c r="D80" i="105"/>
  <c r="D78" i="105"/>
  <c r="D51" i="105" l="1"/>
  <c r="D52" i="105"/>
  <c r="D53" i="105"/>
  <c r="D54" i="105"/>
  <c r="D55" i="105"/>
  <c r="D56" i="105"/>
  <c r="D57" i="105"/>
  <c r="D50" i="105"/>
  <c r="D45" i="105"/>
  <c r="D44" i="105"/>
  <c r="D39" i="108"/>
  <c r="D102" i="108" s="1"/>
  <c r="G127" i="105" l="1"/>
  <c r="F123" i="105"/>
  <c r="F122" i="105"/>
  <c r="L120" i="105"/>
  <c r="F120" i="105"/>
  <c r="D120" i="105"/>
  <c r="D95" i="105"/>
  <c r="D79" i="105"/>
  <c r="F79" i="105" s="1"/>
  <c r="G84" i="105"/>
  <c r="F80" i="105"/>
  <c r="F83" i="105"/>
  <c r="F81" i="105" l="1"/>
  <c r="D46" i="105"/>
  <c r="G46" i="105" l="1"/>
  <c r="F44" i="105" l="1"/>
  <c r="F46" i="105" l="1"/>
  <c r="L32" i="105" l="1"/>
  <c r="L66" i="105" l="1"/>
  <c r="K27" i="105"/>
  <c r="I26" i="105"/>
  <c r="G66" i="105"/>
  <c r="G133" i="105" s="1"/>
  <c r="F66" i="105"/>
  <c r="F133" i="105" s="1"/>
  <c r="G58" i="105"/>
  <c r="G99" i="105"/>
  <c r="G105" i="105"/>
  <c r="G95" i="105"/>
  <c r="G135" i="105"/>
  <c r="G132" i="105"/>
  <c r="F132" i="105"/>
  <c r="G27" i="105"/>
  <c r="F92" i="105"/>
  <c r="F93" i="105"/>
  <c r="F91" i="105"/>
  <c r="F90" i="105"/>
  <c r="F103" i="105"/>
  <c r="F53" i="105"/>
  <c r="F54" i="105"/>
  <c r="F56" i="105"/>
  <c r="F51" i="105"/>
  <c r="F57" i="105"/>
  <c r="F50" i="105"/>
  <c r="D70" i="108"/>
  <c r="L38" i="105"/>
  <c r="F89" i="105"/>
  <c r="H141" i="105"/>
  <c r="J141" i="105"/>
  <c r="I141" i="105"/>
  <c r="D29" i="108"/>
  <c r="K141" i="105"/>
  <c r="L83" i="105" l="1"/>
  <c r="L81" i="105"/>
  <c r="L80" i="105"/>
  <c r="L79" i="105"/>
  <c r="L72" i="105"/>
  <c r="L45" i="105"/>
  <c r="L52" i="105"/>
  <c r="D57" i="108"/>
  <c r="L90" i="105"/>
  <c r="L132" i="105"/>
  <c r="L44" i="105"/>
  <c r="L78" i="105"/>
  <c r="L55" i="105"/>
  <c r="F78" i="105"/>
  <c r="L92" i="105"/>
  <c r="L98" i="105"/>
  <c r="F104" i="105"/>
  <c r="L50" i="105"/>
  <c r="L51" i="105"/>
  <c r="L53" i="105"/>
  <c r="F55" i="105"/>
  <c r="F58" i="105" s="1"/>
  <c r="L93" i="105"/>
  <c r="F98" i="105"/>
  <c r="L57" i="105"/>
  <c r="L56" i="105"/>
  <c r="L89" i="105"/>
  <c r="L54" i="105"/>
  <c r="L91" i="105"/>
  <c r="F70" i="105"/>
  <c r="G70" i="105"/>
  <c r="D58" i="105"/>
  <c r="D73" i="108" l="1"/>
  <c r="D82" i="105"/>
  <c r="D110" i="108"/>
  <c r="L95" i="105"/>
  <c r="L46" i="105"/>
  <c r="L70" i="105" s="1"/>
  <c r="F95" i="105"/>
  <c r="F125" i="105" s="1"/>
  <c r="L99" i="105"/>
  <c r="F99" i="105"/>
  <c r="L58" i="105"/>
  <c r="D159" i="108" l="1"/>
  <c r="F82" i="105"/>
  <c r="F84" i="105" s="1"/>
  <c r="D84" i="105"/>
  <c r="L82" i="105"/>
  <c r="L84" i="105" s="1"/>
  <c r="L134" i="105" s="1"/>
  <c r="L104" i="105"/>
  <c r="L103" i="105"/>
  <c r="L71" i="105"/>
  <c r="F105" i="105"/>
  <c r="G72" i="105"/>
  <c r="F72" i="105"/>
  <c r="G71" i="105"/>
  <c r="F71" i="105"/>
  <c r="L116" i="105" l="1"/>
  <c r="L136" i="105" s="1"/>
  <c r="L105" i="105"/>
  <c r="L135" i="105" s="1"/>
  <c r="F135" i="105"/>
  <c r="L73" i="105"/>
  <c r="G73" i="105"/>
  <c r="G110" i="105" s="1"/>
  <c r="F73" i="105"/>
  <c r="F134" i="105" s="1"/>
  <c r="L121" i="105" l="1"/>
  <c r="L122" i="105" s="1"/>
  <c r="L133" i="105"/>
  <c r="L137" i="105" s="1"/>
  <c r="F137" i="105"/>
  <c r="G134" i="105"/>
  <c r="G137" i="105" s="1"/>
  <c r="F110" i="105"/>
  <c r="F115" i="105" s="1"/>
  <c r="G115" i="105"/>
  <c r="G114" i="105"/>
  <c r="L126" i="105" l="1"/>
  <c r="L124" i="105"/>
  <c r="F114" i="105"/>
  <c r="F111" i="105" s="1"/>
  <c r="F116" i="105" s="1"/>
  <c r="G111" i="105"/>
  <c r="G116" i="105" s="1"/>
  <c r="G138" i="105" s="1"/>
  <c r="G139" i="105" s="1"/>
  <c r="G141" i="105" s="1"/>
  <c r="F138" i="105" l="1"/>
  <c r="F139" i="105" s="1"/>
  <c r="F141" i="105" s="1"/>
  <c r="F124" i="105"/>
  <c r="F127" i="105" s="1"/>
  <c r="L127" i="105" l="1"/>
  <c r="L138" i="105" s="1"/>
  <c r="L139" i="105" s="1"/>
  <c r="E7" i="128" s="1"/>
  <c r="F7" i="128" l="1"/>
  <c r="G7" i="128" s="1"/>
  <c r="H7" i="128" s="1"/>
  <c r="H23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tc={DB4911F8-A7B7-4D2C-A608-6287D0F912B6}</author>
  </authors>
  <commentList>
    <comment ref="D43" authorId="0" shapeId="0" xr:uid="{DB4911F8-A7B7-4D2C-A608-6287D0F912B6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Conforme contrato 01/2016</t>
        </r>
      </text>
    </comment>
  </commentList>
</comments>
</file>

<file path=xl/sharedStrings.xml><?xml version="1.0" encoding="utf-8"?>
<sst xmlns="http://schemas.openxmlformats.org/spreadsheetml/2006/main" count="3978" uniqueCount="596">
  <si>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</si>
  <si>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</si>
  <si>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</si>
  <si>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</si>
  <si>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</si>
  <si>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</si>
  <si>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</si>
  <si>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E</t>
  </si>
  <si>
    <t>F</t>
  </si>
  <si>
    <t>G</t>
  </si>
  <si>
    <t>Tipo de serviço (mesmo serviço com características distintas)</t>
  </si>
  <si>
    <t>Dados complementares para composição dos custos referente à mão-de-obra</t>
  </si>
  <si>
    <t>Categoria profissional (vinculada à execução contratual)</t>
  </si>
  <si>
    <t>Data base da categoria (dia/mês/ano)</t>
  </si>
  <si>
    <t>Valor (R$)</t>
  </si>
  <si>
    <t>Total de Remuneração</t>
  </si>
  <si>
    <t>Transporte</t>
  </si>
  <si>
    <t>H</t>
  </si>
  <si>
    <t>%</t>
  </si>
  <si>
    <t>Lucro</t>
  </si>
  <si>
    <t>Tributos</t>
  </si>
  <si>
    <t>13º Salário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</si>
  <si>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</si>
  <si>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</si>
  <si>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</si>
  <si>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</si>
  <si>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</si>
  <si>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</si>
  <si>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</si>
  <si>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Outros (especificar)</t>
  </si>
  <si>
    <t>PLANILHA DE CUSTOS E FORMAÇÃO DE PREÇOS</t>
  </si>
  <si>
    <t>Discriminação dos Serviços (dados referentes à contratação)</t>
  </si>
  <si>
    <t>Identificação do Serviço</t>
  </si>
  <si>
    <t>Tipo de Serviço</t>
  </si>
  <si>
    <t>Unidade de Medida</t>
  </si>
  <si>
    <t>Quantidade total a contratar</t>
  </si>
  <si>
    <t>Mão-de-obra vinculada à execução contratual</t>
  </si>
  <si>
    <t>Salário Normativo da Categoria Profissional</t>
  </si>
  <si>
    <t>Composição da Remuneração</t>
  </si>
  <si>
    <t>MÓDULO 1: COMPOSIÇÃO DA REMUNERAÇÃO</t>
  </si>
  <si>
    <t>Benefícios Mensais e Diários</t>
  </si>
  <si>
    <t>Auxílio Alimentação (Vales, cesta básica etc.)</t>
  </si>
  <si>
    <t>Total de Benefícios mensais e diários</t>
  </si>
  <si>
    <t>Insumos Diversos</t>
  </si>
  <si>
    <t>Materiais</t>
  </si>
  <si>
    <t>4.1</t>
  </si>
  <si>
    <t>TOTAL</t>
  </si>
  <si>
    <t>4.2</t>
  </si>
  <si>
    <t>Incidência do Submódulo 4.1 sobre 13º Salário e Adicional de Férias</t>
  </si>
  <si>
    <t>Afastamento maternidade</t>
  </si>
  <si>
    <t>Provisão para Rescisão</t>
  </si>
  <si>
    <t>Mão-deobra vinculada à execução contratual (valor por empregado)</t>
  </si>
  <si>
    <t>(R$)</t>
  </si>
  <si>
    <t>Módulo 1 - Composição da Remuneração</t>
  </si>
  <si>
    <t>Valor Total por empregado</t>
  </si>
  <si>
    <t>Anexo III - A – Mão-de-obra</t>
  </si>
  <si>
    <t>Mão de Obra</t>
  </si>
  <si>
    <t>Adicional Noturno</t>
  </si>
  <si>
    <t xml:space="preserve">44 horas semanais </t>
  </si>
  <si>
    <t>Rio de Janeiro/RJ</t>
  </si>
  <si>
    <t>Encarregado</t>
  </si>
  <si>
    <t xml:space="preserve">13º Salário </t>
  </si>
  <si>
    <t>Férias e Adicional de Férias</t>
  </si>
  <si>
    <t>MEMÓRIA DE CÁLCULO / JUSTIFICATIVA VALORES APRESENTADOS</t>
  </si>
  <si>
    <t>Definidos por legislação (fixos)</t>
  </si>
  <si>
    <t>CÁLCULO:</t>
  </si>
  <si>
    <t>Apenas Incidências</t>
  </si>
  <si>
    <t>DADOS:</t>
  </si>
  <si>
    <t>Aviso Prévio Indenizado</t>
  </si>
  <si>
    <t>Incidência do FGTS sobre aviso prévio Indenizado</t>
  </si>
  <si>
    <t>Multa do FGTS sobre o Aviso Prévio Indenizado</t>
  </si>
  <si>
    <t>Aviso Prévio Trabalhado</t>
  </si>
  <si>
    <t>Redução de 7 dias ou de 2h por dia</t>
  </si>
  <si>
    <t>Incidência do Submódulo 4.1 sobre Aviso Prévio Trabalhado</t>
  </si>
  <si>
    <t>Multa do FGTS sobre o Aviso Prévio Trabalhado</t>
  </si>
  <si>
    <t>Estatísticas da empresa: porcentagem dos funcionários que tornam-se pais em um ano</t>
  </si>
  <si>
    <t>Fórmula:</t>
  </si>
  <si>
    <t xml:space="preserve">= {[ (5 ÷ 30) ÷ 12 ] x % dos empregados que tornam-se pais em um ano ÷ 100} x 100 </t>
  </si>
  <si>
    <t>4.</t>
  </si>
  <si>
    <t>TOTAL DO MÓDULO 4 - Encargos Sociais e Trabalhistas</t>
  </si>
  <si>
    <t>CCT 2015/2016</t>
  </si>
  <si>
    <t>Servente de Limpeza - Área Interna</t>
  </si>
  <si>
    <t>= [ ( 1 ÷ 12 ) x 100 ] =</t>
  </si>
  <si>
    <t>=8,33%</t>
  </si>
  <si>
    <t>CCT 2016/2017</t>
  </si>
  <si>
    <t>ALTERAÇÃO DO RAT  E DA TARIFA DO VALE TRANSPORTE A PARTIR DO DIA 18/01/2016</t>
  </si>
  <si>
    <t>REPACTUAÇÃO CCT 2016 A PARTIR DO DIA 01/06/2016</t>
  </si>
  <si>
    <t>BENEFÍCIO SOCIAL FAMILIAR A PARTIR DO DIA 01/08/2016</t>
  </si>
  <si>
    <t>Repac 2017 01.03.2017</t>
  </si>
  <si>
    <t>REAJUSTE VT E RAT 14.01.2017</t>
  </si>
  <si>
    <t>Repac 2017 10.04.2017 - BSF</t>
  </si>
  <si>
    <t>= 0,03%</t>
  </si>
  <si>
    <t>Salário-Base</t>
  </si>
  <si>
    <t>Adicional de Periculosidade - 30% do salário base</t>
  </si>
  <si>
    <t>Adicional de Insalubridade</t>
  </si>
  <si>
    <t>Adicional de Hora Noturna Reduzida</t>
  </si>
  <si>
    <t xml:space="preserve">Submódulo 2.1 - 13º Salário </t>
  </si>
  <si>
    <t>2.1</t>
  </si>
  <si>
    <t>MÓDULO 2: ENCARGOS E BENEFÍCIOS ANUAIS, MENSAIS E DIÁRIOS</t>
  </si>
  <si>
    <t>Submódulo 2.1 - 13º Salário, Férias e Adicional de Férias</t>
  </si>
  <si>
    <t>Submódulo 2.2 - Encargos previdenciários (GPS), FGTS e outras contribuições</t>
  </si>
  <si>
    <t>2.2</t>
  </si>
  <si>
    <t>SAT</t>
  </si>
  <si>
    <t>GPS, FGTS e outras contribuições</t>
  </si>
  <si>
    <t>Submódulo 2.3 - Benefícios Mensais e Diários</t>
  </si>
  <si>
    <t>2.3</t>
  </si>
  <si>
    <t>Assistência Médica e Familiar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</si>
  <si>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</si>
  <si>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</si>
  <si>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</si>
  <si>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</si>
  <si>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MÓDULO 3 - PROVISÃO PARA RESCISÃO</t>
  </si>
  <si>
    <t>Incidência do FGTS sobre o Aviso Prévio Indenizado</t>
  </si>
  <si>
    <t>Multa do FGTS e contribuição social sobre o Aviso Prévio Indenizado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</si>
  <si>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</si>
  <si>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</si>
  <si>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</si>
  <si>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Substituto nas Ausências Legais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</si>
  <si>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</si>
  <si>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</si>
  <si>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</si>
  <si>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</si>
  <si>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MÓDULO 6 - CUSTOS INDIRETOS, TRIBUTOS E LUCRO</t>
  </si>
  <si>
    <t>Custos indiretos, tributos e lucro</t>
  </si>
  <si>
    <t>Custos indiretos</t>
  </si>
  <si>
    <t>C.1 Tributos Federais</t>
  </si>
  <si>
    <t>C.2 Tributos Estudais</t>
  </si>
  <si>
    <t>C.3 Tributos Municipais</t>
  </si>
  <si>
    <t>QUADRO RESUMO DO CUSTO POR EMPREGADO</t>
  </si>
  <si>
    <t>Módulo 2 - Encargos e Benefícios Anuais, Mensais e Diários</t>
  </si>
  <si>
    <t>Módulo 4 - Custo de Reposição do Profissional Ausente</t>
  </si>
  <si>
    <t>Módulo 5 - Insumos Diversos</t>
  </si>
  <si>
    <t>Módulo 6 – Custos Indiretos, Tributos e Lucro</t>
  </si>
  <si>
    <t>Subtotal (A + B + C + D + E)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</si>
  <si>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</si>
  <si>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</si>
  <si>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</si>
  <si>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</si>
  <si>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</si>
  <si>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</si>
  <si>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 xml:space="preserve">Substituto na Intrajornada </t>
  </si>
  <si>
    <t xml:space="preserve">	Substituto na cobertura de Intervalo para repouso ou alimentação</t>
  </si>
  <si>
    <t xml:space="preserve">Substituto nas Ausências Legais </t>
  </si>
  <si>
    <t>Submódulo 2.2 - Encargos Previdenciários e FGTS</t>
  </si>
  <si>
    <t>Auxílio-Refeição/Alimentação</t>
  </si>
  <si>
    <t>A1</t>
  </si>
  <si>
    <t>A2</t>
  </si>
  <si>
    <t>B1</t>
  </si>
  <si>
    <t>B2</t>
  </si>
  <si>
    <t>Submódulo 4.1 - Custo de Reposição do Profissional Ausente</t>
  </si>
  <si>
    <t>Submódulo 4.1 - Afastamento Maternidade</t>
  </si>
  <si>
    <t>1,44% = 0,0144 - Taxa de natlidade brasileira de acordo com o IBGE.</t>
  </si>
  <si>
    <t>10,00% = 0,1000 (percentual estatístico adotado como de empregadas que se afastam por licença maternidade)</t>
  </si>
  <si>
    <t>6 meses no ano = 6/12 = 0,3333 (período em um ano a que se referem as férias proporcionais ora calculadas)</t>
  </si>
  <si>
    <t>Considerando-se o custo de encargos como sendo 45,09% da remuneração (CPP 20,00% + SAT 4,00% + 13º Salário 9,09% + FGTS 8,00% + Multa Rescisória 4,00%) e que a licença-maternidade dure 6 meses, a provisão para este item corresponde ao cálculo: 0,4509</t>
  </si>
  <si>
    <t>= [ ( 0,0144 x 0,1000 x 0,4509 x 6/12 ) x 100 ] =</t>
  </si>
  <si>
    <t>= [ 0,0324 ] =</t>
  </si>
  <si>
    <t>= { [ ( 1 ÷ 30 ) x 7 ] / 12 } x 100 =</t>
  </si>
  <si>
    <t>= 0,0194 x 100 = 1,94%</t>
  </si>
  <si>
    <t>= { [ 0,0333 x 7 ] / 12} x 100 =</t>
  </si>
  <si>
    <t>= { 0,2333 /12 } x 100 =</t>
  </si>
  <si>
    <t xml:space="preserve">(0,08) alíquota do FGTS | (0,40) Valor da multa do FGTS | (0,90) 90% dos funcionários remanescentes - LC nº 110/2001) | 1 = remuneração integral </t>
  </si>
  <si>
    <t>(0,08 x 0,40 x 0,9) x (1 + 0,0833 + 0,09075 + 0,03025) = 3,47%</t>
  </si>
  <si>
    <t>(0,0833) % do 13º salário | (0,09075) % de férias (definida pela IN 05/17) | (0,03025) = % adicional de férias</t>
  </si>
  <si>
    <t>6.</t>
  </si>
  <si>
    <t>CUSTOS INDIRETOS, TRIBUTOS E LUCRO</t>
  </si>
  <si>
    <t>PIS</t>
  </si>
  <si>
    <t>COFINS</t>
  </si>
  <si>
    <t>ISS</t>
  </si>
  <si>
    <t>= { [ 0,0500 x (1 ÷ 12) ] x 100 } =</t>
  </si>
  <si>
    <t>= { [ 0,0500 x 0,083333 ] x 100 } =</t>
  </si>
  <si>
    <t>= { 0,004166 x 100 } =</t>
  </si>
  <si>
    <t>= 0,42%</t>
  </si>
  <si>
    <t>= { [ 0,42% x 8,00% ] } =</t>
  </si>
  <si>
    <t>Estatística da Empresa 5,00% dos empregados são substituídos durante o ano (turnover da empresa)</t>
  </si>
  <si>
    <t xml:space="preserve">FGTS x CS x API [ ( 1 x 40% x 8% x 1,94% ) x 100 ] </t>
  </si>
  <si>
    <t>= 0,06208</t>
  </si>
  <si>
    <t>= [ ( 1 ÷ 12 ) x 100 ]</t>
  </si>
  <si>
    <t>= [ 0,0833 x 100 ] =</t>
  </si>
  <si>
    <t>Estatísticas: 1 falta em 1 ano</t>
  </si>
  <si>
    <t>{ [ ( 1 ÷ 30 ) ÷ 12 ] X 100 } =</t>
  </si>
  <si>
    <t>= { [ 0,0333 ÷ 12 ] X 100 } =</t>
  </si>
  <si>
    <t>= { 0,0027 X 100 } =</t>
  </si>
  <si>
    <t>= 0,2777%</t>
  </si>
  <si>
    <t>1,5% dos funcionários tornam-se pais em um ano, o cálculo será:</t>
  </si>
  <si>
    <t>= {[ (5 ÷ 30) ÷ 12 ] x 0,015 } x 100 =</t>
  </si>
  <si>
    <t>= { [ 0,1666 ÷ 12 ] x 0,015 } x 100 =</t>
  </si>
  <si>
    <t>= { 0,013888 x 0,015 } x 100 =</t>
  </si>
  <si>
    <t>= 0,0002 x 100 =</t>
  </si>
  <si>
    <t>=0,02%</t>
  </si>
  <si>
    <t>= { [ (0,91 ÷ 30) x (1 / 12) ] x 100 } =</t>
  </si>
  <si>
    <t>= { [ 0,0303 ÷ 0,0833 ] x 100 } =</t>
  </si>
  <si>
    <t>= 0,27%</t>
  </si>
  <si>
    <t>Parâmetro: Conforme instrução do MP, em média 0,91 dias de ausências no ano nesta rubrica</t>
  </si>
  <si>
    <t>Estatística: 2% engravidam durante o ano</t>
  </si>
  <si>
    <t>SMF = [ (1/12) x 0,02 x (4/12) x 100 ] = 0,056%</t>
  </si>
  <si>
    <t>SMTF = { [ (1/3) / 12 ] x 0,02 x (4/12) x 100 ] } = 0,019%</t>
  </si>
  <si>
    <t>Afastamento Maternidade Total = SMF + SMTF = 0,07%</t>
  </si>
  <si>
    <t>Valor Total</t>
  </si>
  <si>
    <t>= [ 0,0833 x 100 ]  =</t>
  </si>
  <si>
    <t>= 8,33% (Conforme Referencial Técnico de Custos, pg 57 - 2020 - Auditoria Interna - Ministério Público da União)</t>
  </si>
  <si>
    <t>Unidade</t>
  </si>
  <si>
    <t>Pares</t>
  </si>
  <si>
    <t>ITEM</t>
  </si>
  <si>
    <t>DESCRIÇÃO DOS POSTOS  FIXOS</t>
  </si>
  <si>
    <t>QUANTIDADE/ POSTOS FIXOS</t>
  </si>
  <si>
    <t xml:space="preserve">TOTAL POR PROFISSIONAL </t>
  </si>
  <si>
    <t>TOTAL MENSAL POR CATEGORIA</t>
  </si>
  <si>
    <t xml:space="preserve">VALOR MENSAL </t>
  </si>
  <si>
    <t xml:space="preserve">VALOR ANUAL </t>
  </si>
  <si>
    <t>Encarregado Geral</t>
  </si>
  <si>
    <t>Eletricista</t>
  </si>
  <si>
    <t>Bombeiro Hidráulico</t>
  </si>
  <si>
    <t>Pedreiro</t>
  </si>
  <si>
    <t>Pintor</t>
  </si>
  <si>
    <t>Carpinteiro</t>
  </si>
  <si>
    <t>Técnico em Telefonia</t>
  </si>
  <si>
    <t>Mecânico de Refrigeração</t>
  </si>
  <si>
    <t>Técnico em Eletromecânica</t>
  </si>
  <si>
    <t>Almoxarife</t>
  </si>
  <si>
    <t>Ajudante Geral</t>
  </si>
  <si>
    <t>DESCRIÇÃO DOS INSUMOS</t>
  </si>
  <si>
    <t>DESCRIÇÃO DAS EQUIPE VOLANTE</t>
  </si>
  <si>
    <t>FORMA DE REMUNERAÇÃO</t>
  </si>
  <si>
    <t xml:space="preserve">       Não será objeto de disputa</t>
  </si>
  <si>
    <t>Profissionais    de    nível    e    experiência compatível com a execução do objeto (Manutenção Predial) Contemplados dentro da Tabela SINAPI-RJ.</t>
  </si>
  <si>
    <r>
      <rPr>
        <sz val="11"/>
        <rFont val="Garamond"/>
        <family val="1"/>
      </rPr>
      <t>Serviços eventuais (Equipe volante)
H.H Complementar da Tabela SINAPI Acrescido da Alíquota (%) (BDI = Custos Indiretos, Tributos e Lucro) da Empresa.</t>
    </r>
  </si>
  <si>
    <t>VALOR GLOBAL ESTIMADO DA CONTRATAÇÃO</t>
  </si>
  <si>
    <t>Manutenção Predial</t>
  </si>
  <si>
    <r>
      <t>N</t>
    </r>
    <r>
      <rPr>
        <strike/>
        <sz val="10"/>
        <rFont val="Garamond"/>
        <family val="1"/>
      </rPr>
      <t>º</t>
    </r>
    <r>
      <rPr>
        <sz val="10"/>
        <rFont val="Garamond"/>
        <family val="1"/>
      </rPr>
      <t xml:space="preserve"> Processo</t>
    </r>
  </si>
  <si>
    <r>
      <t>Licitação N</t>
    </r>
    <r>
      <rPr>
        <strike/>
        <sz val="10"/>
        <rFont val="Garamond"/>
        <family val="1"/>
      </rPr>
      <t>º</t>
    </r>
  </si>
  <si>
    <r>
      <t>N</t>
    </r>
    <r>
      <rPr>
        <strike/>
        <sz val="10"/>
        <rFont val="Garamond"/>
        <family val="1"/>
      </rPr>
      <t>º</t>
    </r>
    <r>
      <rPr>
        <sz val="10"/>
        <rFont val="Garamond"/>
        <family val="1"/>
      </rPr>
      <t xml:space="preserve"> de meses de execução contratual</t>
    </r>
  </si>
  <si>
    <t>A3</t>
  </si>
  <si>
    <t>A4</t>
  </si>
  <si>
    <t>A5</t>
  </si>
  <si>
    <t>A6</t>
  </si>
  <si>
    <t>A7</t>
  </si>
  <si>
    <t>A8</t>
  </si>
  <si>
    <t>A9</t>
  </si>
  <si>
    <t>Salário Base</t>
  </si>
  <si>
    <t>Mecânico em Refrigeração</t>
  </si>
  <si>
    <t>Técnico em Eletrotécnica</t>
  </si>
  <si>
    <t>A10</t>
  </si>
  <si>
    <t>A11</t>
  </si>
  <si>
    <t>A12</t>
  </si>
  <si>
    <t>Serralheiro</t>
  </si>
  <si>
    <t>Adicional de Periculosidade</t>
  </si>
  <si>
    <t>SINDISTAL 2020/2022 28/02/2021</t>
  </si>
  <si>
    <t>Seguro</t>
  </si>
  <si>
    <r>
      <rPr>
        <b/>
        <sz val="11"/>
        <rFont val="Garamond"/>
        <family val="1"/>
      </rPr>
      <t>UNIFORMES
Prestação de serviço continuado em manutenção predial UFRRJ - SEROPÉDICA</t>
    </r>
  </si>
  <si>
    <t>Calça</t>
  </si>
  <si>
    <t>Camisa de malha</t>
  </si>
  <si>
    <r>
      <rPr>
        <b/>
        <sz val="11"/>
        <rFont val="Garamond"/>
        <family val="1"/>
      </rPr>
      <t>Calçado de segurança contra choques
elétricos</t>
    </r>
  </si>
  <si>
    <t>Bota de borracha</t>
  </si>
  <si>
    <t>Meia</t>
  </si>
  <si>
    <t>Cinto</t>
  </si>
  <si>
    <t>Bota  de couro com solado emborrachado</t>
  </si>
  <si>
    <t>TOTAL POR PROFISSIONAL
ANO</t>
  </si>
  <si>
    <t>TOTAL POR PROFISSIONAL
MENSAL</t>
  </si>
  <si>
    <t>Quantidade</t>
  </si>
  <si>
    <t>Valor  Unitário</t>
  </si>
  <si>
    <t>Tec. em Telefonia</t>
  </si>
  <si>
    <t>Ferramentas de uso geral</t>
  </si>
  <si>
    <t>Equipamentos - EPI - EPC</t>
  </si>
  <si>
    <t>Ferramentas de uso específico</t>
  </si>
  <si>
    <t>FERRAMENTAS E EQUIPAMENTOS</t>
  </si>
  <si>
    <t>Material de Uso Geral</t>
  </si>
  <si>
    <t>Prestação de serviço continuado em manutenção predial UFRRJ - SEROPÉDICA</t>
  </si>
  <si>
    <t>(Pedreiro, Bombeiro hidráulico, Eletricista, Técnico em Telefonia, Carpinteiro e Pintor)</t>
  </si>
  <si>
    <t>Quant</t>
  </si>
  <si>
    <t>Preço Unitário</t>
  </si>
  <si>
    <t>Preço Total</t>
  </si>
  <si>
    <t>Alicate de bico reto 6”</t>
  </si>
  <si>
    <t>Alicate de bomba d’água (pequeno e grande)</t>
  </si>
  <si>
    <t>Alicate de pressão</t>
  </si>
  <si>
    <t>http://www.lojadomecanico.com.br/produto/2221/2/468/alicate-de-pressao-10-pol-gedore-137-10</t>
  </si>
  <si>
    <t>Alicate universal 8”</t>
  </si>
  <si>
    <t>Arco de serra</t>
  </si>
  <si>
    <t>Bomba de borracha p/ desobstrução de esgoto</t>
  </si>
  <si>
    <t>Bomba de borracha p/ desobstrução de vaso sanitário</t>
  </si>
  <si>
    <t>Desentupidor de pia</t>
  </si>
  <si>
    <t>Caixa p/ ferramentas</t>
  </si>
  <si>
    <t>Chave p/ trocar reparo DECA</t>
  </si>
  <si>
    <t>Chaves de grifo n° 08”, 10”, 12”, 14”, 18”, 24”, 36”</t>
  </si>
  <si>
    <t>Jogo de chaves “cachimbo”, 8 a 24 mm</t>
  </si>
  <si>
    <t>Jogo de chaves de boca, combinadas, 8 a 24mm</t>
  </si>
  <si>
    <t>Jogo de chaves de fenda</t>
  </si>
  <si>
    <t>Rádio portátil</t>
  </si>
  <si>
    <t>Alicate grimpador RJ11, RJ12 e RJ45</t>
  </si>
  <si>
    <t>Alicate Crony</t>
  </si>
  <si>
    <t>Alicate de corte com cabo isolado</t>
  </si>
  <si>
    <t>Alicate universal com cabo isolado</t>
  </si>
  <si>
    <t>Amperímetro do tipo alicate</t>
  </si>
  <si>
    <t>Caixa de ferramenta</t>
  </si>
  <si>
    <t>Chave de fenda simples para bornes 6 x 150 ¼ x 6”</t>
  </si>
  <si>
    <t>Chave de fenda simples para bornes 6 x 150 ¼ x 8”</t>
  </si>
  <si>
    <t>Chave teste de fase</t>
  </si>
  <si>
    <t>Decapador de cabos UTP</t>
  </si>
  <si>
    <t>Extensão com 10 metros</t>
  </si>
  <si>
    <t>Estilete</t>
  </si>
  <si>
    <t>Ferramenta de Terminação 110 IDC/ Punch Down Tool</t>
  </si>
  <si>
    <t>Megômetro de 500 v</t>
  </si>
  <si>
    <t>Multímetro digital (voltímetro, amperímetro e ohmímetro)</t>
  </si>
  <si>
    <t>Prancheta de acrílico</t>
  </si>
  <si>
    <t>Patch down comum</t>
  </si>
  <si>
    <t>Patch down para bloco 110</t>
  </si>
  <si>
    <t>Saca-fusível NH</t>
  </si>
  <si>
    <t>Sugador de solda</t>
  </si>
  <si>
    <t>Tesoura</t>
  </si>
  <si>
    <t>Testador de cabos</t>
  </si>
  <si>
    <t>Teste neon</t>
  </si>
  <si>
    <t>Rádio Portátil</t>
  </si>
  <si>
    <r>
      <rPr>
        <sz val="11"/>
        <rFont val="Garamond"/>
        <family val="1"/>
      </rPr>
      <t>Alicate bomba d’água</t>
    </r>
  </si>
  <si>
    <t>Aplicador de silicone</t>
  </si>
  <si>
    <t>Aspirador de Pó e água Electrolux GT 2000 Pro Amarelo 1.200W ou similar</t>
  </si>
  <si>
    <t>Balde de plástico de 30 litros</t>
  </si>
  <si>
    <t>Brocas aço rápido (jogo/vários tamanhos)</t>
  </si>
  <si>
    <t>Brocas vídea (jogo/vários tamanhos)</t>
  </si>
  <si>
    <t>Brocha (jogo/vários tamanhos)</t>
  </si>
  <si>
    <t>Caixa de ferramentas</t>
  </si>
  <si>
    <t>Carrinho de mão</t>
  </si>
  <si>
    <t>Chave Allen (jogo)</t>
  </si>
  <si>
    <t>Chave de boca de nº. 8 a n°. 24 mm</t>
  </si>
  <si>
    <t>Chave combinada de nº. 8 a n°. 24 mm</t>
  </si>
  <si>
    <t>Chave cachimbo (jogo)</t>
  </si>
  <si>
    <t>Chave catraca (jogo)</t>
  </si>
  <si>
    <t>Chave de fenda ¼ x 6”</t>
  </si>
  <si>
    <t>Chave de fenda ¼ x 8”</t>
  </si>
  <si>
    <t>Chave de fenda 1/4x8</t>
  </si>
  <si>
    <t>Chave de fenda 1/8 x 3 3x 75mm</t>
  </si>
  <si>
    <t>Chave de fenda 1/8x6</t>
  </si>
  <si>
    <t>Chave de fenda cotoco</t>
  </si>
  <si>
    <t>Chave de grifo “INGLESA” de 10, 12 e 14 polegadas</t>
  </si>
  <si>
    <t>Chave para montar e desmontar misturador de pia</t>
  </si>
  <si>
    <t>Chave philips ¼ x 5”</t>
  </si>
  <si>
    <t>Chave philips 1/8 x 3 3x75mm</t>
  </si>
  <si>
    <t>Chave philips 3/ 16 x 3”</t>
  </si>
  <si>
    <t>Chave philips 3/16 x 4 3x75mm</t>
  </si>
  <si>
    <t>Chave philips cotoco</t>
  </si>
  <si>
    <t>Chave prensa terminal</t>
  </si>
  <si>
    <t>Colher de pedreiro</t>
  </si>
  <si>
    <t>Desempenadeira de aço dentada</t>
  </si>
  <si>
    <t>Desempenadeira de aço lisa</t>
  </si>
  <si>
    <t>Desentupidor de esgotos, pias, ralos, vasos</t>
  </si>
  <si>
    <t>Escada de alumínio com 6 degraus</t>
  </si>
  <si>
    <t>Escada de alumínio com 10 degraus</t>
  </si>
  <si>
    <t>Espátula</t>
  </si>
  <si>
    <t>Esquadro de mão</t>
  </si>
  <si>
    <t>Extensão com 20 metros</t>
  </si>
  <si>
    <t>Ferro de solda 40W (com ponta fina)</t>
  </si>
  <si>
    <t>Formão ¾”</t>
  </si>
  <si>
    <t>Formão 3/8”</t>
  </si>
  <si>
    <t>Furadeira de Impacto GSB 20-2 RE GSB 20-2 RE Professional 800w com capacidade máxima de perfuração: alvenaria 22 mm e madeira 30 mm, marca Bosch ou similar com jogo de brocas completo</t>
  </si>
  <si>
    <t>Furadeira/Parafusad eira Profissional GSR 14,4V completo, com capacidade máxima de perfuração: aço 13 mm e madeira 45 mm marca Bosch ou similar com jogo de brocas completo</t>
  </si>
  <si>
    <t>Lanterna recarregável de 15 Leds</t>
  </si>
  <si>
    <t>Lima chata de 8” bastarda</t>
  </si>
  <si>
    <t>Lima redonda 6”</t>
  </si>
  <si>
    <t>Lixadeira elétrica (p/ metal)</t>
  </si>
  <si>
    <t>Lupa com cabo (60mm de diâmetro)</t>
  </si>
  <si>
    <t>Marreta 1kg</t>
  </si>
  <si>
    <t>Martelo bola</t>
  </si>
  <si>
    <t>Martelo de borracha</t>
  </si>
  <si>
    <t>Martelo unha</t>
  </si>
  <si>
    <t>Nível de bolha</t>
  </si>
  <si>
    <t>Pá (reta)</t>
  </si>
  <si>
    <t>Pé-de-cabra</t>
  </si>
  <si>
    <t>Pincel para retoque</t>
  </si>
  <si>
    <t>Prumo</t>
  </si>
  <si>
    <t>Rebitador</t>
  </si>
  <si>
    <t>Rolo p/ pintura</t>
  </si>
  <si>
    <t>Serra copos marca Starrett ou similar (vários tamanhos)</t>
  </si>
  <si>
    <t>Serra tico-tico</t>
  </si>
  <si>
    <t>Serrote 20”</t>
  </si>
  <si>
    <t>Serrote para gesseiro</t>
  </si>
  <si>
    <t>Termômetro digital com mira a laser</t>
  </si>
  <si>
    <t>Trena de aço 3m</t>
  </si>
  <si>
    <t xml:space="preserve">Total Anual </t>
  </si>
  <si>
    <t>Total Mensal</t>
  </si>
  <si>
    <t>Média por profissional</t>
  </si>
  <si>
    <t>FERRAMENTAS E EQUIPAMENTOS DE USO ESPECÍFICO</t>
  </si>
  <si>
    <t>(Pedreiro, Bombeiro hidráulico, Eletricista, Carpinteiro e Pintor)</t>
  </si>
  <si>
    <t>UNID.</t>
  </si>
  <si>
    <t>QUANT.</t>
  </si>
  <si>
    <t>VALOR UNITÁRIO</t>
  </si>
  <si>
    <t xml:space="preserve">VALOR TOTAL </t>
  </si>
  <si>
    <t>Bolsa de lona com tampa e alça</t>
  </si>
  <si>
    <t>Colher de pedreiro 7" canto vivo</t>
  </si>
  <si>
    <t>Colher de pedreiro 9" canto vivo</t>
  </si>
  <si>
    <t>unidade</t>
  </si>
  <si>
    <t>Talhadeira chata 1.1/4" x 8"</t>
  </si>
  <si>
    <t>Talhadeira sextavada 3/4" x 12"</t>
  </si>
  <si>
    <t>Ponteiro sextavado para pedra 3x4" x 10"</t>
  </si>
  <si>
    <t>Martelo tipo Pena</t>
  </si>
  <si>
    <t>Marreta de meio (1/2) quilo</t>
  </si>
  <si>
    <t>Marreta de um (01) quilo</t>
  </si>
  <si>
    <t>Marreta de borracha</t>
  </si>
  <si>
    <t>Nível de alumínio 18"</t>
  </si>
  <si>
    <t>Desempenadeira dentada de aço 39 x 12 cm</t>
  </si>
  <si>
    <t>Desempenadeira de madeira 14 x 26 cm Ipê</t>
  </si>
  <si>
    <t>Prumo metálico de face pedreiro</t>
  </si>
  <si>
    <t>Prumo de centro</t>
  </si>
  <si>
    <t>Trena metálica de cinco (05) metros</t>
  </si>
  <si>
    <t>Linha de pedreiro (100 M)</t>
  </si>
  <si>
    <t>Riscador de azulejo ponta de vídia</t>
  </si>
  <si>
    <t>Arco de serra manual 8 -12"</t>
  </si>
  <si>
    <t>Total Geral</t>
  </si>
  <si>
    <t xml:space="preserve">Total Mensal </t>
  </si>
  <si>
    <t>http://www.lojadomecanico.com.br/produto/18731/2/468/alicate-bomba-d-agua-10-pol---stanley-84015-stanley-84015</t>
  </si>
  <si>
    <t>Alicate de Pressão de 10"</t>
  </si>
  <si>
    <t>Chave de Fenda na medida 6 x150mm</t>
  </si>
  <si>
    <t>Chave de Fenda na medida 8 x 250mm</t>
  </si>
  <si>
    <t>Chave de Grifo de 8” para tubo</t>
  </si>
  <si>
    <t>Chave de Grifo de 12” para tubo</t>
  </si>
  <si>
    <t>http://www.dutramaquinas.com.br/p/chave-grifo-12-tipo-stillson-300-mm-35-13-000-412?gclid=CjwKCAiAksvTBRBFEiwADSBZfLmIK1pQHJXtbVZyQdvFGlKRvigw456EM2FCehq8PWUNM6OIikLH2BoC30MQAvD_BwE</t>
  </si>
  <si>
    <t>Chave de Grifo de 18” para tubo</t>
  </si>
  <si>
    <t>Chave inglesa de 8", 10" e 12"</t>
  </si>
  <si>
    <t>jogo</t>
  </si>
  <si>
    <t>Chave Allen</t>
  </si>
  <si>
    <t>Chaves combinadas nas medidas 1/4 - 5/16 - 3/8 - 7/16 - 1/2 - 9/16 - 5/8 - 11/16 - 3/4 - 25/32 - 13/16 - 7/8 - 15/16 e 1"</t>
  </si>
  <si>
    <t>http://www.lojadomecanico.com.br/produto/12208/2/206/jogo-de-chaves-combinadas-em-polegadas-com-16-pecas---gedore-1b-16p-gedore-1b-16p</t>
  </si>
  <si>
    <t>Trena de 5M</t>
  </si>
  <si>
    <t>Tarracha de 1/2" à 3"</t>
  </si>
  <si>
    <t>Fita veda rosca em teflon 18mm x 50m</t>
  </si>
  <si>
    <t>Cola para tubo de PVC soldável</t>
  </si>
  <si>
    <t>Fita Isolante anti-chama 19mm x 20m</t>
  </si>
  <si>
    <t>Fita Isolante de alta tensão 19mm x 10m espessura 0,76mm</t>
  </si>
  <si>
    <t>Alicate Universal, com dispositivo p/ prensar terminais de bitola de até 10mm, cabo com isolamento de 1.000 Volts de acordo com a Norma NBR 9699, NR10, na medida nominal de 8" (polegadas)</t>
  </si>
  <si>
    <t>Alicate de corte diagonal "Modelo Americano", cabo com isolamento de 1.000 Volts de acordo com a Norma NBR 9699, NR10, na medida nominal de 8" (polegadas)</t>
  </si>
  <si>
    <t>Alicate de corte diagonal "Modelo Americano", cabo com isolamento de 1.000 Volts de acordo com a Norma NBR 9699, NR10, na medida nominal de 10" (polegadas)</t>
  </si>
  <si>
    <t>Alicate de bico meia-cana curto com corte, cabo com isolamento de 1.000 Volts de acordo com a Norma NBR 9699, NR10, na medida nominal de 6" ou 6. 1/2" (polegadas)</t>
  </si>
  <si>
    <t>Alicate de pressão, com dentes brochados perfeitamente paralelos e mordente de perfil curvo, na medida nominal de 10" (polegadas)</t>
  </si>
  <si>
    <t>Chaves de Fenda com haste isolada, cabo e haste com isolamento de 1.000 Volts de acordo com as Normas NBR 14985, NBR9699 e NR10. nas medidas 6 x150mm e 8 x 250mm</t>
  </si>
  <si>
    <t>Chaves de Fenda paralelas com haste isolada, na forma (D), cabo e haste com isolamento de 1.000 Volts de acordo com as Normas NBR 14985, NBR9699 e NR10. nas medidas 3 X 80mm, 3 x 150mm, 3 x 200mm e 4,7 x 100mm</t>
  </si>
  <si>
    <t>Chaves Phillips com haste isolada, cabo e haste com isolamento de 1.000 Volts de acordo com as Normas NBR 14985, NBR9699 e NR10. nas medidas 3 x100mm,  4,7 x 150mm, 6 x 150mm, 8 x 200mm e 9,5 x 250mm.</t>
  </si>
  <si>
    <t>Chaves hexagonais com haste isolada, cabo e haste com isolamento de 1.000 Volts de acordo com as Normas NBR 14985, NBR9699 e NR10. nas medidas 3, 4, 5, 6 e 8mm</t>
  </si>
  <si>
    <t>Chaves "TORX L" nas medidas 3 x 47mm - 3,5 x 47mm - 4 x 47mm - 4 x 50mm - 5 x 54mm - 6 x 57mm - 6,6 x 60mm - 7,5 x 63mm - 5,5 x 70mm - 6,6 x 76mm - 8,0 x 82mm - 8,7 x 95mm e 11,2 x 108mm.</t>
  </si>
  <si>
    <t>http://www.lojadomecanico.com.br/produto/18073/2/206/jogo-de-chave-combinada-de-6-a-22-mm-com-17-pecas---gedore-1b-17m-gedore-1b-17m</t>
  </si>
  <si>
    <t>Chave ajustável "Chave Inglesa" na medida de 8"</t>
  </si>
  <si>
    <t>http://www.dutramaquinas.com.br/p/chave-ajustavel-8-cromada-2?gclid=CjwKCAiAksvTBRBFEiwADSBZfGpRpNWOqnKlFK7QWHHxLR-qhSqhs2diaFEav36UxMnOsV-10WJpnhoCCmgQAvD_BwE</t>
  </si>
  <si>
    <t>Chave ajustável "Chave Inglesa" na medida de 10"</t>
  </si>
  <si>
    <t>Chave ajustável "Chave Inglesa" na medida de 12"</t>
  </si>
  <si>
    <t>Chaves Soquetes Estriadas 3/8" com as seguintes peças ( 6, 7, 8, 9, 10, 11, 12, 13, 14, 15, 16, 17, 18,19, 20, 21 e
22mm Sextavadas) cabo de força com joelho 3/8", Extensão com 3" x 3/8", junta universal 3/8" e catraca 3/8".</t>
  </si>
  <si>
    <t>Chaves Soquetes Estriadas 3/8" com as seguintes peças ( 1/4", 5/16", 3/8", 7/16", 1/2", 9/16", 5/8", 11/16", 3/4",
13/16" e 7/8") sextavadas, mais cabo "T" 3/8", cabo de força de joelho 3/8", Extensão com 3" x 3/8", junta universal 3/8" e catraca 3/8".</t>
  </si>
  <si>
    <t>Martelo tipo Pena com cabo de 320mm</t>
  </si>
  <si>
    <t>http://www.estrela10.com.br/martelo-pena-320-mm-aco-vanadium-8605-500-gedore-179859-p13247841?gclid=CjwKCAiAksvTBRBFEiwADSBZfPi1GHbx1TZQrnUl4sZdOHr2nODhGrq2Gmj9HAYHrPR3xa1rCfhvOBoCFsEQAvD_BwE</t>
  </si>
  <si>
    <t>Arco de serra manual 8-12"</t>
  </si>
  <si>
    <t>Chaves Estrela de uma boca, com dupla camada de proteção plástica com isolamento para 1.000Volts alternadas e 1.500Volts em corrente contínuas, nas medidas 10, 11, 12, 13, 14, 15,17, 19, 21, 22 e 24mm.</t>
  </si>
  <si>
    <t>http://www.lojadomecanico.com.br/produto/85188/2/749/jogo-de-chaves-estrela-isoladas-vde-com-10-pecas---unior-612677br-unior-612677br</t>
  </si>
  <si>
    <t>Chaves hexagonais curta em L "Allen", nas medidas 1,5 - 2 - 2,5 - 3 - 4 - 5 - 6 - 7 - 8 - 9 - 10 - 11 - 12 - 14 - 16 - 17 e
19mm.</t>
  </si>
  <si>
    <t>http://www.lojadomecanico.com.br/produto/64045/2/586/jogo-de-chaves-allen-4-a-19mm-com-13-pecas---belzer-220402br-belzer-220402br</t>
  </si>
  <si>
    <t>Chaves hexagonais curta em L "Allen", nas medidas 1/16", 5/64", 3/32", 1/8", 5/32", 3/16", 7/32", 1/4", 5/16", 3/8",
7/16", 1/2", 9/16" e 5/8".</t>
  </si>
  <si>
    <t>http://www.fg.com.br/jogo-de-chave-allen-curta-19-pecas-42-19p---gedore/p</t>
  </si>
  <si>
    <t>Alicate Amperímetro Digital, seguindo os padrões de conformidade de Segurança, com mandíbula extra larga de grandes 58mm, com medição de corrente AC: 600.0 A, medição de corrente via iflex 2.500 A, medição de tensão AC: 600.0 V, medição de continuidade ≤ 30Ω, medição de corrente DC: 600.0 A, medição de tensão DC: 600.0 V, medição em resistência ohms 60 KΩ.</t>
  </si>
  <si>
    <t>Chave de fenda 1/4" X 6"</t>
  </si>
  <si>
    <t>Chave de fenda 1/4" X 14"</t>
  </si>
  <si>
    <t>Chave de fenda 3/8" X 16"</t>
  </si>
  <si>
    <t>Chave canhão de 1/8" à 9/16"</t>
  </si>
  <si>
    <t>https://www.cofermeta.com.br/ferramentas-manuais/jogos-de-chave/jogo-de-chave-canhao-de-1-8-a-9-16-polegada-com-10-chaves?parceiro=9290&amp;parceiro=1319&amp;gclid=CjwKCAiAksvTBRBFEiwADSBZfBnOP0cf-SO_nUlKvH2NiwNXXbax3Tr2MlwYmdenR1GVuYCJoVfbzxoC4jIQAvD_BwE</t>
  </si>
  <si>
    <t>Chave Allen longo</t>
  </si>
  <si>
    <t>Chave Allen 7/32"</t>
  </si>
  <si>
    <t>Chave Allen 3/16"</t>
  </si>
  <si>
    <t>Chave Allen 3/8"</t>
  </si>
  <si>
    <t>Chave Estria</t>
  </si>
  <si>
    <t>https://www.cofermeta.com.br/ferramentas-manuais/jogos-de-chave/jogo-de-chave-estria-de-6-a-22-mm-com-8-pecas-301401-belzer?parceiro=9290&amp;parceiro=1319&amp;gclid=CjwKCAiAksvTBRBFEiwADSBZfIL08g90DNX8gz4bFTMKxYx-NmZNnxNSxbKp1afu-Z0wTlLdWuu4VRoCGvUQAvD_BwE</t>
  </si>
  <si>
    <t>Chave Estrela</t>
  </si>
  <si>
    <t>http://www.lojadomecanico.com.br/produto/96727/2/207/153/Jogo-de-Chaves-Estrela-com-8-Pecas?utm_source=googleshopping&amp;utm_campaign=xmlshopping&amp;utm_medium=cpc&amp;gclid=CjwKCAiAksvTBRBFEiwADSBZfGixTYMrQIc1yWQ2fAXWpQ06gxFxJzjwy5AH8m6idlD9RlxNycsWCxoCi2MQAvD_BwE</t>
  </si>
  <si>
    <t>Alicate Rebitadeira Pop</t>
  </si>
  <si>
    <t>Alicate Universal</t>
  </si>
  <si>
    <t>http://www.dutramaquinas.com.br/p/alicate-de-pressao-bico-curvo-10-36-62-000-700?gclid=CjwKCAiAksvTBRBFEiwADSBZfHkq8UMMr7vO34hl3Aj3xr6WjGXtT_Whw64f73ucw_65Iq-gEIp5ehoChOEQAvD_BwE</t>
  </si>
  <si>
    <t>Formão de 1/4" à 1.1/4"</t>
  </si>
  <si>
    <t>Serrote 18"</t>
  </si>
  <si>
    <t>Pedra de amolar</t>
  </si>
  <si>
    <t>Serra Copo aço rápido</t>
  </si>
  <si>
    <t>Metro de bambu</t>
  </si>
  <si>
    <t>Algodão para verniz</t>
  </si>
  <si>
    <t>Cola cascorez extra</t>
  </si>
  <si>
    <t>Desempenadeira 12x30cm p/ gesso massa corrida</t>
  </si>
  <si>
    <t>Fita crepe medindo 19mm x 50m</t>
  </si>
  <si>
    <t>Trincha 2 ½”, 3”, 4” e 5”</t>
  </si>
  <si>
    <t>Rolo completo (cabo e camisa) para pintura em lã de carneiro tamanhos de 9cm, 15cm e 23cm</t>
  </si>
  <si>
    <t>Rolo completo (cabo e camisa) para pintura em poliester nos tamanhos de 9cm, 15cm e 23cm</t>
  </si>
  <si>
    <t>Pincel p/ esquadrias c/ cerdas gris de 55mm e 65mm de altura formato plano e cabo longo de madeira</t>
  </si>
  <si>
    <t>Estopa</t>
  </si>
  <si>
    <t>Kit (Pedreiros)</t>
  </si>
  <si>
    <t>Kit (para Bombeiro hidráulico)</t>
  </si>
  <si>
    <t>Kit (para Carpinteiro)</t>
  </si>
  <si>
    <t>Kit (para Pintor)</t>
  </si>
  <si>
    <t>Avental de raspa de couro</t>
  </si>
  <si>
    <t>Máscara fotosensível</t>
  </si>
  <si>
    <t>Luva de cano longo de raspa de couro</t>
  </si>
  <si>
    <t>Multicortadora</t>
  </si>
  <si>
    <t>Esmerilhadeira</t>
  </si>
  <si>
    <t>Motoesmeril</t>
  </si>
  <si>
    <t>Máquina de solda</t>
  </si>
  <si>
    <t>Tesoura elétrica</t>
  </si>
  <si>
    <t>Lixadeira de cinta</t>
  </si>
  <si>
    <t>Subtotal</t>
  </si>
  <si>
    <t>Relação de Equipamento de Proteção Individual - EPI</t>
  </si>
  <si>
    <t xml:space="preserve"> </t>
  </si>
  <si>
    <t>Qtd. por posto</t>
  </si>
  <si>
    <t>Efetivo</t>
  </si>
  <si>
    <t>Total</t>
  </si>
  <si>
    <t>Valor Unitário</t>
  </si>
  <si>
    <t>Valor Total do Item</t>
  </si>
  <si>
    <t xml:space="preserve">Valor Mensal </t>
  </si>
  <si>
    <t>Valor por Profissional</t>
  </si>
  <si>
    <t xml:space="preserve">  </t>
  </si>
  <si>
    <t>8  pares</t>
  </si>
  <si>
    <t>05 pares</t>
  </si>
  <si>
    <t>04 unid.</t>
  </si>
  <si>
    <t>4  unid.</t>
  </si>
  <si>
    <t>2  unid.</t>
  </si>
  <si>
    <t>1  unid.</t>
  </si>
  <si>
    <t xml:space="preserve">                                 Valor Total por Profissional</t>
  </si>
  <si>
    <t>Valor Mensal</t>
  </si>
  <si>
    <t>3  pares</t>
  </si>
  <si>
    <t>05 unid.</t>
  </si>
  <si>
    <t>2 unid.</t>
  </si>
  <si>
    <t>1 pares</t>
  </si>
  <si>
    <t xml:space="preserve">                                  Valor Total por Profissional</t>
  </si>
  <si>
    <t>Valor Total Anual</t>
  </si>
  <si>
    <t xml:space="preserve">                                             Valor Total por Profissional</t>
  </si>
  <si>
    <t>03 pares</t>
  </si>
  <si>
    <t>02  unid.</t>
  </si>
  <si>
    <t>01 unid.</t>
  </si>
  <si>
    <t xml:space="preserve">                                              Valor Total por Profissional</t>
  </si>
  <si>
    <t>2 pares</t>
  </si>
  <si>
    <t>1 par</t>
  </si>
  <si>
    <t>1 unid.</t>
  </si>
  <si>
    <t xml:space="preserve">                                               Valor Total por Profissional</t>
  </si>
  <si>
    <t>5  pares</t>
  </si>
  <si>
    <t>8 pares</t>
  </si>
  <si>
    <t>10 unid.</t>
  </si>
  <si>
    <t xml:space="preserve">                                                  Valor Total por Profissional</t>
  </si>
  <si>
    <t>Valor por Pessoa</t>
  </si>
  <si>
    <t>20 unid.</t>
  </si>
  <si>
    <t xml:space="preserve">                            Valor Total por Profissional</t>
  </si>
  <si>
    <t>Luva  de proteção para eletrecista</t>
  </si>
  <si>
    <t xml:space="preserve"> Cintrurão de Segurança para eletrecista.</t>
  </si>
  <si>
    <t>Protetor intra-auricular com estojo para guarda</t>
  </si>
  <si>
    <t>Óculos de proteção em policarbonato</t>
  </si>
  <si>
    <t>Capacete de segurança com aba frontal, com carneira (suspensão) e jugular</t>
  </si>
  <si>
    <t xml:space="preserve">EPC – EQUIPAMENTO DE PROTEÇÃO COLETIVA (uso geral) </t>
  </si>
  <si>
    <t>Rolo de Fita p/demarcação área 70mmx200m zebrada pt/am</t>
  </si>
  <si>
    <t>Rolo</t>
  </si>
  <si>
    <t>Cone para sinalização de 50 cm com 02 faixas pt/am</t>
  </si>
  <si>
    <t>unid.</t>
  </si>
  <si>
    <t>Insuflador/exaustor 200 mm Para Espaço Confinado</t>
  </si>
  <si>
    <t>Tripé para Espaço Confinado Ou Resgatador</t>
  </si>
  <si>
    <t>Tela Tapume Laranja 1,2X50M – para Sinalização de obras</t>
  </si>
  <si>
    <t>Placa de sinalização de segurança/advertência</t>
  </si>
  <si>
    <t>Tapume de proteção para solda</t>
  </si>
  <si>
    <t xml:space="preserve">                                             Valor Total </t>
  </si>
  <si>
    <r>
      <t>Luva</t>
    </r>
    <r>
      <rPr>
        <sz val="10"/>
        <rFont val="Garamond"/>
        <family val="1"/>
      </rPr>
      <t xml:space="preserve">  de borracha .</t>
    </r>
  </si>
  <si>
    <r>
      <t xml:space="preserve">Luva </t>
    </r>
    <r>
      <rPr>
        <sz val="10"/>
        <rFont val="Garamond"/>
        <family val="1"/>
      </rPr>
      <t xml:space="preserve"> de borracha com palma antiderrapante</t>
    </r>
  </si>
  <si>
    <r>
      <t>Máscara</t>
    </r>
    <r>
      <rPr>
        <sz val="10"/>
        <rFont val="Garamond"/>
        <family val="1"/>
      </rPr>
      <t xml:space="preserve"> descartável tipo respirador purificador de ar semi-facial filtrante para partículas com válvula de exalação de ar.</t>
    </r>
  </si>
  <si>
    <r>
      <t>Bloqueador solar</t>
    </r>
    <r>
      <rPr>
        <sz val="10"/>
        <rFont val="Garamond"/>
        <family val="1"/>
      </rPr>
      <t xml:space="preserve"> FPS 30/120ml</t>
    </r>
  </si>
  <si>
    <r>
      <t>Protetor intra-auricular</t>
    </r>
    <r>
      <rPr>
        <sz val="10"/>
        <rFont val="Garamond"/>
        <family val="1"/>
      </rPr>
      <t xml:space="preserve"> com estojo para guarda</t>
    </r>
  </si>
  <si>
    <r>
      <t>Capa de chuva</t>
    </r>
    <r>
      <rPr>
        <sz val="10"/>
        <rFont val="Garamond"/>
        <family val="1"/>
      </rPr>
      <t xml:space="preserve"> de comprimento longo, com capuz, impermeável, com fechamento frontal, cor transparente</t>
    </r>
  </si>
  <si>
    <r>
      <t>Óculos</t>
    </r>
    <r>
      <rPr>
        <sz val="10"/>
        <rFont val="Garamond"/>
        <family val="1"/>
      </rPr>
      <t xml:space="preserve"> de proteção em policarbonato</t>
    </r>
  </si>
  <si>
    <r>
      <t>Capacete</t>
    </r>
    <r>
      <rPr>
        <sz val="10"/>
        <rFont val="Garamond"/>
        <family val="1"/>
      </rPr>
      <t xml:space="preserve"> de segurança com aba frontal, com carneira (suspensão) e jugular.</t>
    </r>
  </si>
  <si>
    <r>
      <t>Luva</t>
    </r>
    <r>
      <rPr>
        <sz val="10"/>
        <rFont val="Garamond"/>
        <family val="1"/>
      </rPr>
      <t xml:space="preserve"> tricotada com pigmentação emborrachada nas palmas.</t>
    </r>
  </si>
  <si>
    <r>
      <t xml:space="preserve">Luva </t>
    </r>
    <r>
      <rPr>
        <sz val="10"/>
        <rFont val="Garamond"/>
        <family val="1"/>
      </rPr>
      <t>de raspa de couro.</t>
    </r>
  </si>
  <si>
    <r>
      <t>Protetor intra-auricular</t>
    </r>
    <r>
      <rPr>
        <sz val="10"/>
        <rFont val="Garamond"/>
        <family val="1"/>
      </rPr>
      <t xml:space="preserve"> com estojo para guarda.</t>
    </r>
  </si>
  <si>
    <r>
      <t>Capa de chuva</t>
    </r>
    <r>
      <rPr>
        <sz val="10"/>
        <rFont val="Garamond"/>
        <family val="1"/>
      </rPr>
      <t xml:space="preserve"> de comprimento longo, com capuz, impermeável, com fechamento frontal, cor transparente.</t>
    </r>
  </si>
  <si>
    <r>
      <t>Óculos</t>
    </r>
    <r>
      <rPr>
        <sz val="10"/>
        <rFont val="Garamond"/>
        <family val="1"/>
      </rPr>
      <t xml:space="preserve"> de proteção em policarbonato.</t>
    </r>
  </si>
  <si>
    <r>
      <t xml:space="preserve">Protetor facial </t>
    </r>
    <r>
      <rPr>
        <sz val="10"/>
        <rFont val="Garamond"/>
        <family val="1"/>
      </rPr>
      <t>em policarbonato transparente.</t>
    </r>
  </si>
  <si>
    <r>
      <t xml:space="preserve">Cinto de segurança </t>
    </r>
    <r>
      <rPr>
        <sz val="10"/>
        <rFont val="Garamond"/>
        <family val="1"/>
      </rPr>
      <t>tipo paraquedista com talabarte.</t>
    </r>
  </si>
  <si>
    <r>
      <t>Luva</t>
    </r>
    <r>
      <rPr>
        <sz val="10"/>
        <rFont val="Garamond"/>
        <family val="1"/>
      </rPr>
      <t xml:space="preserve"> confeccionada em vaqueta de couro na face palmar, unheiras em raspa, dorso e punho em lona.</t>
    </r>
  </si>
  <si>
    <r>
      <t xml:space="preserve">Luva </t>
    </r>
    <r>
      <rPr>
        <sz val="10"/>
        <rFont val="Garamond"/>
        <family val="1"/>
      </rPr>
      <t>nitrílica verde cano longo.</t>
    </r>
  </si>
  <si>
    <r>
      <t xml:space="preserve">Luva de cobertura </t>
    </r>
    <r>
      <rPr>
        <sz val="10"/>
        <rFont val="Garamond"/>
        <family val="1"/>
      </rPr>
      <t>em vaqueta de couro com 15 cm.</t>
    </r>
  </si>
  <si>
    <r>
      <t xml:space="preserve">Luva de borracha </t>
    </r>
    <r>
      <rPr>
        <sz val="10"/>
        <rFont val="Garamond"/>
        <family val="1"/>
      </rPr>
      <t>Classe 00 – 2,5kv para alta tensão</t>
    </r>
  </si>
  <si>
    <r>
      <t>Capacete</t>
    </r>
    <r>
      <rPr>
        <sz val="10"/>
        <rFont val="Garamond"/>
        <family val="1"/>
      </rPr>
      <t xml:space="preserve"> de segurança com aba total, com carneira (suspensão) e jugular com queixeira.</t>
    </r>
  </si>
  <si>
    <r>
      <t xml:space="preserve">Cinto abdominal eletricista </t>
    </r>
    <r>
      <rPr>
        <sz val="10"/>
        <rFont val="Garamond"/>
        <family val="1"/>
      </rPr>
      <t>em couro com talabarte.</t>
    </r>
  </si>
  <si>
    <r>
      <t>Bota de borracha</t>
    </r>
    <r>
      <rPr>
        <sz val="10"/>
        <rFont val="Garamond"/>
        <family val="1"/>
      </rPr>
      <t xml:space="preserve"> cano médio</t>
    </r>
  </si>
  <si>
    <t>5 pares</t>
  </si>
  <si>
    <t>4 pares</t>
  </si>
  <si>
    <t>Técnico em Refrigeração</t>
  </si>
  <si>
    <t>Técnico em Eletromecânico</t>
  </si>
  <si>
    <t>A13</t>
  </si>
  <si>
    <t>Contratação de Empresa Especializada na Prestação de Serviços de Manutenção Predial com dedicação exclusiva de Mão de Obra, com fornecimento de uniformes e o emprego de todos os equipamentos, insumos, ferramentas e EPI necessários à execução do serviço, para atender ao Campus Seropédica da UFRRJ</t>
  </si>
  <si>
    <t>2  pares</t>
  </si>
  <si>
    <t>VALOR ESTIMADO DO CONTRATO</t>
  </si>
  <si>
    <t>Software de controle e gestão</t>
  </si>
  <si>
    <t>23083.033366/2021-21</t>
  </si>
  <si>
    <r>
      <rPr>
        <sz val="9"/>
        <rFont val="Calibri Light"/>
        <family val="2"/>
      </rPr>
      <t>Alicate Bomba D' água na medida nominal de 10" ou 9.
1/2" (polegadas)</t>
    </r>
  </si>
  <si>
    <r>
      <rPr>
        <sz val="9"/>
        <rFont val="Calibri Light"/>
        <family val="2"/>
      </rPr>
      <t>Chaves combinadas nas medidas 6, 7, 8,9, 10, 11, 12, 13,
14, 15, 16, 17, 18, 19, 20, 21 e 22mm.</t>
    </r>
  </si>
  <si>
    <r>
      <rPr>
        <sz val="9"/>
        <rFont val="Calibri Light"/>
        <family val="2"/>
      </rPr>
      <t>Chaves combinadas nas medidas 1/4 - 5/16 - 3/8 - 7/16 - 1/2 - 9/16 - 5/8 - 11/16 - 3/4 - 25/32 - 13/16 - 7/8 - 15/16 e
1"</t>
    </r>
  </si>
  <si>
    <r>
      <rPr>
        <sz val="9"/>
        <rFont val="Calibri Light"/>
        <family val="2"/>
      </rPr>
      <t>Chaves fixa de uma boca, com dupla camada de proteção plástica com isolamento para 1.000Volts alternadas e 1.500Volts em corrente contínuas, nas medidas 8, 10, 11,
12, 13, 14, 15, 17, 19, 21, 22, 24 e 27mm.</t>
    </r>
  </si>
  <si>
    <r>
      <rPr>
        <sz val="9"/>
        <rFont val="Calibri Light"/>
        <family val="2"/>
      </rPr>
      <t>Lápis para carpinteiro mina formato retangular traço
escuro</t>
    </r>
  </si>
  <si>
    <r>
      <rPr>
        <sz val="9"/>
        <rFont val="Calibri Light"/>
        <family val="2"/>
      </rPr>
      <t>Espátula de aço polido tamanhos: 1.1/2" - 2.1/2"- 3"- 4"-
5" - 6"</t>
    </r>
  </si>
  <si>
    <t xml:space="preserve">                  R$</t>
  </si>
  <si>
    <t>*O valor do item 03 não poderá ser alterado, PORTANTO NÃO SERÁ OBJETO DE DISPUTA. A licitante deverá enviar sua proposta mantendo o valor fixo de R$ 120.000,00. Este valor está reservado para cobrir despesas acessórias com mão de obra profissional especializado por hora de trabalho que poderão ser utilizados na manutenção predial, caso a UFRRJ entenda ser necessário usá-los.</t>
  </si>
  <si>
    <r>
      <t xml:space="preserve">Referência: Tabela SINAPI-RJ. Maior Percentual de Desconto sobre o Valor dos Materiais Constantes da Tabela SINAPI.                                                         </t>
    </r>
    <r>
      <rPr>
        <sz val="11"/>
        <color rgb="FFFF0000"/>
        <rFont val="Garamond"/>
        <family val="1"/>
      </rPr>
      <t xml:space="preserve">Desconto     ____%     </t>
    </r>
  </si>
  <si>
    <t>Kit (para Eletricistas)</t>
  </si>
  <si>
    <t>Eletricista, Mecânico de Refrigeração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</si>
</sst>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"/>
    <numFmt numFmtId="167" formatCode="&quot;R$&quot;\ #,##0.00"/>
    <numFmt numFmtId="168" formatCode="00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8"/>
      <name val="Arial"/>
    </font>
    <font>
      <sz val="10"/>
      <name val="Arial"/>
    </font>
    <font>
      <b/>
      <sz val="10.5"/>
      <color theme="1"/>
      <name val="Garamond"/>
      <family val="1"/>
    </font>
    <font>
      <sz val="10.5"/>
      <color theme="1"/>
      <name val="Garamond"/>
      <family val="1"/>
    </font>
    <font>
      <sz val="11"/>
      <color rgb="FF00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sz val="11"/>
      <color theme="1"/>
      <name val="Garamond"/>
      <family val="1"/>
    </font>
    <font>
      <sz val="10.5"/>
      <color rgb="FF00000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trike/>
      <sz val="10"/>
      <name val="Garamond"/>
      <family val="1"/>
    </font>
    <font>
      <sz val="9"/>
      <name val="Garamond"/>
      <family val="1"/>
    </font>
    <font>
      <sz val="10"/>
      <color theme="1"/>
      <name val="Garamond"/>
      <family val="1"/>
    </font>
    <font>
      <sz val="10"/>
      <color rgb="FFFF0000"/>
      <name val="Garamond"/>
      <family val="1"/>
    </font>
    <font>
      <b/>
      <sz val="10"/>
      <color rgb="FFFF0000"/>
      <name val="Garamond"/>
      <family val="1"/>
    </font>
    <font>
      <b/>
      <sz val="16"/>
      <color theme="1"/>
      <name val="Garamond"/>
      <family val="1"/>
    </font>
    <font>
      <b/>
      <sz val="11"/>
      <color rgb="FF000000"/>
      <name val="Garamond"/>
      <family val="1"/>
    </font>
    <font>
      <u/>
      <sz val="10"/>
      <color theme="10"/>
      <name val="Arial"/>
    </font>
    <font>
      <u/>
      <sz val="11"/>
      <color theme="10"/>
      <name val="Times New Roman"/>
      <family val="1"/>
    </font>
    <font>
      <sz val="11"/>
      <color indexed="8"/>
      <name val="Calibri"/>
      <family val="2"/>
    </font>
    <font>
      <sz val="14"/>
      <name val="Garamond"/>
      <family val="1"/>
    </font>
    <font>
      <b/>
      <sz val="10"/>
      <color theme="0"/>
      <name val="Garamond"/>
      <family val="1"/>
    </font>
    <font>
      <b/>
      <sz val="12"/>
      <name val="Garamond"/>
      <family val="1"/>
    </font>
    <font>
      <sz val="9"/>
      <color rgb="FF000000"/>
      <name val="Calibri Light"/>
      <family val="2"/>
    </font>
    <font>
      <b/>
      <sz val="9"/>
      <name val="Calibri Light"/>
      <family val="2"/>
    </font>
    <font>
      <b/>
      <sz val="9"/>
      <color rgb="FF000000"/>
      <name val="Calibri Light"/>
      <family val="2"/>
    </font>
    <font>
      <b/>
      <sz val="9"/>
      <color rgb="FFFF0000"/>
      <name val="Calibri Light"/>
      <family val="2"/>
    </font>
    <font>
      <sz val="9"/>
      <name val="Calibri Light"/>
      <family val="2"/>
    </font>
    <font>
      <u/>
      <sz val="9"/>
      <color theme="10"/>
      <name val="Calibri Light"/>
      <family val="2"/>
    </font>
    <font>
      <sz val="11"/>
      <color rgb="FFFF0000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EBEBE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</cellStyleXfs>
  <cellXfs count="65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4" fontId="12" fillId="0" borderId="0" xfId="0" applyNumberFormat="1" applyFont="1" applyAlignment="1">
      <alignment horizontal="left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vertical="center" wrapText="1"/>
    </xf>
    <xf numFmtId="164" fontId="12" fillId="13" borderId="11" xfId="1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4" fontId="18" fillId="0" borderId="12" xfId="0" applyNumberFormat="1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44" fontId="18" fillId="0" borderId="14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right" vertical="center" wrapText="1"/>
    </xf>
    <xf numFmtId="164" fontId="18" fillId="0" borderId="7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14" fontId="18" fillId="0" borderId="33" xfId="0" applyNumberFormat="1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right" vertical="center" wrapText="1"/>
    </xf>
    <xf numFmtId="44" fontId="18" fillId="3" borderId="0" xfId="0" applyNumberFormat="1" applyFont="1" applyFill="1" applyAlignment="1">
      <alignment vertical="center"/>
    </xf>
    <xf numFmtId="0" fontId="15" fillId="8" borderId="21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15" fillId="9" borderId="38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44" fontId="18" fillId="2" borderId="15" xfId="0" applyNumberFormat="1" applyFont="1" applyFill="1" applyBorder="1" applyAlignment="1">
      <alignment vertical="center"/>
    </xf>
    <xf numFmtId="0" fontId="18" fillId="2" borderId="52" xfId="0" applyFont="1" applyFill="1" applyBorder="1" applyAlignment="1">
      <alignment vertical="center"/>
    </xf>
    <xf numFmtId="0" fontId="19" fillId="0" borderId="23" xfId="0" applyFont="1" applyBorder="1" applyAlignment="1">
      <alignment horizontal="center" vertical="center" wrapText="1"/>
    </xf>
    <xf numFmtId="44" fontId="19" fillId="0" borderId="23" xfId="0" applyNumberFormat="1" applyFont="1" applyBorder="1" applyAlignment="1">
      <alignment horizontal="left" vertical="center" wrapText="1"/>
    </xf>
    <xf numFmtId="44" fontId="18" fillId="0" borderId="11" xfId="0" applyNumberFormat="1" applyFont="1" applyBorder="1" applyAlignment="1">
      <alignment horizontal="left" vertical="center" wrapText="1"/>
    </xf>
    <xf numFmtId="164" fontId="18" fillId="0" borderId="11" xfId="0" applyNumberFormat="1" applyFont="1" applyBorder="1" applyAlignment="1">
      <alignment vertical="center" wrapText="1"/>
    </xf>
    <xf numFmtId="44" fontId="18" fillId="3" borderId="11" xfId="0" applyNumberFormat="1" applyFont="1" applyFill="1" applyBorder="1" applyAlignment="1">
      <alignment horizontal="left" vertical="center" wrapText="1"/>
    </xf>
    <xf numFmtId="164" fontId="18" fillId="3" borderId="11" xfId="0" applyNumberFormat="1" applyFont="1" applyFill="1" applyBorder="1" applyAlignment="1">
      <alignment vertical="center" wrapText="1"/>
    </xf>
    <xf numFmtId="44" fontId="18" fillId="0" borderId="19" xfId="0" applyNumberFormat="1" applyFont="1" applyBorder="1" applyAlignment="1">
      <alignment horizontal="left" vertical="center" wrapText="1"/>
    </xf>
    <xf numFmtId="164" fontId="18" fillId="0" borderId="19" xfId="0" applyNumberFormat="1" applyFont="1" applyBorder="1" applyAlignment="1">
      <alignment vertical="center" wrapText="1"/>
    </xf>
    <xf numFmtId="0" fontId="18" fillId="4" borderId="39" xfId="0" applyFont="1" applyFill="1" applyBorder="1" applyAlignment="1">
      <alignment vertical="center" wrapText="1"/>
    </xf>
    <xf numFmtId="44" fontId="19" fillId="4" borderId="15" xfId="0" applyNumberFormat="1" applyFont="1" applyFill="1" applyBorder="1" applyAlignment="1">
      <alignment horizontal="center" vertical="center" wrapText="1"/>
    </xf>
    <xf numFmtId="164" fontId="19" fillId="4" borderId="15" xfId="0" applyNumberFormat="1" applyFont="1" applyFill="1" applyBorder="1" applyAlignment="1">
      <alignment vertical="center" wrapText="1"/>
    </xf>
    <xf numFmtId="164" fontId="19" fillId="4" borderId="24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44" fontId="19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44" fontId="18" fillId="2" borderId="0" xfId="0" applyNumberFormat="1" applyFont="1" applyFill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44" fontId="19" fillId="0" borderId="12" xfId="0" applyNumberFormat="1" applyFont="1" applyBorder="1" applyAlignment="1">
      <alignment horizontal="center" vertical="center" wrapText="1"/>
    </xf>
    <xf numFmtId="10" fontId="18" fillId="0" borderId="11" xfId="0" applyNumberFormat="1" applyFont="1" applyBorder="1" applyAlignment="1">
      <alignment horizontal="center" vertical="center"/>
    </xf>
    <xf numFmtId="44" fontId="18" fillId="0" borderId="14" xfId="0" applyNumberFormat="1" applyFont="1" applyBorder="1" applyAlignment="1">
      <alignment horizontal="center" vertical="center"/>
    </xf>
    <xf numFmtId="164" fontId="18" fillId="0" borderId="7" xfId="4" applyFont="1" applyBorder="1" applyAlignment="1">
      <alignment vertical="center" wrapText="1"/>
    </xf>
    <xf numFmtId="164" fontId="18" fillId="0" borderId="14" xfId="4" applyFont="1" applyBorder="1" applyAlignment="1">
      <alignment vertical="center" wrapText="1"/>
    </xf>
    <xf numFmtId="10" fontId="19" fillId="6" borderId="18" xfId="0" applyNumberFormat="1" applyFont="1" applyFill="1" applyBorder="1" applyAlignment="1">
      <alignment horizontal="center" vertical="center"/>
    </xf>
    <xf numFmtId="44" fontId="19" fillId="6" borderId="37" xfId="0" applyNumberFormat="1" applyFont="1" applyFill="1" applyBorder="1" applyAlignment="1">
      <alignment horizontal="center" vertical="center"/>
    </xf>
    <xf numFmtId="164" fontId="19" fillId="6" borderId="16" xfId="4" applyFont="1" applyFill="1" applyBorder="1" applyAlignment="1">
      <alignment vertical="center" wrapText="1"/>
    </xf>
    <xf numFmtId="10" fontId="18" fillId="0" borderId="11" xfId="0" applyNumberFormat="1" applyFont="1" applyBorder="1" applyAlignment="1">
      <alignment horizontal="center" vertical="center" wrapText="1"/>
    </xf>
    <xf numFmtId="44" fontId="18" fillId="0" borderId="14" xfId="0" applyNumberFormat="1" applyFont="1" applyBorder="1" applyAlignment="1">
      <alignment horizontal="center" vertical="center" wrapText="1"/>
    </xf>
    <xf numFmtId="44" fontId="18" fillId="0" borderId="17" xfId="0" applyNumberFormat="1" applyFont="1" applyBorder="1" applyAlignment="1">
      <alignment horizontal="center" vertical="center" wrapText="1"/>
    </xf>
    <xf numFmtId="164" fontId="18" fillId="0" borderId="9" xfId="4" applyFont="1" applyBorder="1" applyAlignment="1">
      <alignment vertical="center" wrapText="1"/>
    </xf>
    <xf numFmtId="10" fontId="19" fillId="4" borderId="18" xfId="0" applyNumberFormat="1" applyFont="1" applyFill="1" applyBorder="1" applyAlignment="1">
      <alignment horizontal="center" vertical="center" wrapText="1"/>
    </xf>
    <xf numFmtId="44" fontId="19" fillId="4" borderId="37" xfId="0" applyNumberFormat="1" applyFont="1" applyFill="1" applyBorder="1" applyAlignment="1">
      <alignment horizontal="center" vertical="center" wrapText="1"/>
    </xf>
    <xf numFmtId="164" fontId="19" fillId="4" borderId="16" xfId="4" applyFont="1" applyFill="1" applyBorder="1" applyAlignment="1">
      <alignment vertical="center" wrapText="1"/>
    </xf>
    <xf numFmtId="44" fontId="19" fillId="0" borderId="12" xfId="0" applyNumberFormat="1" applyFont="1" applyBorder="1" applyAlignment="1">
      <alignment horizontal="left" vertical="center" wrapText="1"/>
    </xf>
    <xf numFmtId="44" fontId="18" fillId="0" borderId="36" xfId="0" applyNumberFormat="1" applyFont="1" applyBorder="1" applyAlignment="1">
      <alignment horizontal="left" vertical="center" shrinkToFit="1"/>
    </xf>
    <xf numFmtId="0" fontId="18" fillId="0" borderId="5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left" vertical="center" shrinkToFit="1"/>
    </xf>
    <xf numFmtId="44" fontId="18" fillId="0" borderId="0" xfId="0" applyNumberFormat="1" applyFont="1" applyBorder="1" applyAlignment="1">
      <alignment horizontal="left" vertical="center" shrinkToFit="1"/>
    </xf>
    <xf numFmtId="164" fontId="18" fillId="0" borderId="54" xfId="4" applyFont="1" applyBorder="1" applyAlignment="1">
      <alignment vertical="center" wrapText="1"/>
    </xf>
    <xf numFmtId="0" fontId="19" fillId="4" borderId="47" xfId="0" applyFont="1" applyFill="1" applyBorder="1" applyAlignment="1">
      <alignment vertical="center" wrapText="1"/>
    </xf>
    <xf numFmtId="164" fontId="18" fillId="0" borderId="7" xfId="4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44" fontId="18" fillId="0" borderId="0" xfId="0" applyNumberFormat="1" applyFont="1" applyFill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44" fontId="18" fillId="0" borderId="0" xfId="0" applyNumberFormat="1" applyFont="1" applyFill="1" applyBorder="1" applyAlignment="1">
      <alignment vertical="center"/>
    </xf>
    <xf numFmtId="0" fontId="19" fillId="0" borderId="26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10" fontId="19" fillId="0" borderId="51" xfId="0" applyNumberFormat="1" applyFont="1" applyFill="1" applyBorder="1" applyAlignment="1">
      <alignment horizontal="center" vertical="center"/>
    </xf>
    <xf numFmtId="44" fontId="19" fillId="0" borderId="57" xfId="0" applyNumberFormat="1" applyFont="1" applyFill="1" applyBorder="1" applyAlignment="1">
      <alignment horizontal="center" vertical="center"/>
    </xf>
    <xf numFmtId="164" fontId="19" fillId="0" borderId="54" xfId="4" applyFont="1" applyFill="1" applyBorder="1" applyAlignment="1">
      <alignment vertical="center" wrapText="1"/>
    </xf>
    <xf numFmtId="10" fontId="19" fillId="0" borderId="0" xfId="0" applyNumberFormat="1" applyFont="1" applyFill="1" applyBorder="1" applyAlignment="1">
      <alignment horizontal="center" vertical="center"/>
    </xf>
    <xf numFmtId="44" fontId="19" fillId="0" borderId="0" xfId="0" applyNumberFormat="1" applyFont="1" applyFill="1" applyBorder="1" applyAlignment="1">
      <alignment horizontal="center" vertical="center"/>
    </xf>
    <xf numFmtId="164" fontId="19" fillId="0" borderId="0" xfId="4" applyFont="1" applyFill="1" applyBorder="1" applyAlignment="1">
      <alignment vertical="center" wrapText="1"/>
    </xf>
    <xf numFmtId="0" fontId="19" fillId="2" borderId="15" xfId="0" applyFont="1" applyFill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26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44" fontId="18" fillId="0" borderId="27" xfId="0" applyNumberFormat="1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44" fontId="19" fillId="0" borderId="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44" fontId="19" fillId="0" borderId="11" xfId="0" applyNumberFormat="1" applyFont="1" applyBorder="1" applyAlignment="1">
      <alignment horizontal="center" vertical="center" wrapText="1"/>
    </xf>
    <xf numFmtId="164" fontId="19" fillId="0" borderId="11" xfId="4" applyFont="1" applyBorder="1" applyAlignment="1">
      <alignment vertical="center" wrapText="1"/>
    </xf>
    <xf numFmtId="167" fontId="23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44" fontId="18" fillId="0" borderId="11" xfId="0" applyNumberFormat="1" applyFont="1" applyBorder="1" applyAlignment="1">
      <alignment horizontal="center" vertical="center" wrapText="1"/>
    </xf>
    <xf numFmtId="164" fontId="18" fillId="0" borderId="11" xfId="4" applyFont="1" applyBorder="1" applyAlignment="1">
      <alignment vertical="center" wrapText="1"/>
    </xf>
    <xf numFmtId="167" fontId="24" fillId="0" borderId="0" xfId="0" applyNumberFormat="1" applyFon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10" fontId="18" fillId="0" borderId="4" xfId="0" applyNumberFormat="1" applyFont="1" applyBorder="1" applyAlignment="1">
      <alignment horizontal="center" vertical="center" wrapText="1"/>
    </xf>
    <xf numFmtId="44" fontId="18" fillId="0" borderId="4" xfId="0" applyNumberFormat="1" applyFont="1" applyBorder="1" applyAlignment="1">
      <alignment horizontal="center" vertical="center" wrapText="1"/>
    </xf>
    <xf numFmtId="164" fontId="18" fillId="0" borderId="4" xfId="4" applyFont="1" applyBorder="1" applyAlignment="1">
      <alignment vertical="center" wrapText="1"/>
    </xf>
    <xf numFmtId="164" fontId="18" fillId="0" borderId="8" xfId="4" applyFont="1" applyBorder="1" applyAlignment="1">
      <alignment vertical="center" wrapText="1"/>
    </xf>
    <xf numFmtId="10" fontId="18" fillId="0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right" vertical="center"/>
    </xf>
    <xf numFmtId="44" fontId="18" fillId="0" borderId="7" xfId="0" applyNumberFormat="1" applyFont="1" applyFill="1" applyBorder="1" applyAlignment="1">
      <alignment horizontal="right" vertical="center"/>
    </xf>
    <xf numFmtId="44" fontId="18" fillId="0" borderId="7" xfId="4" applyNumberFormat="1" applyFont="1" applyBorder="1" applyAlignment="1">
      <alignment vertical="center" wrapText="1"/>
    </xf>
    <xf numFmtId="43" fontId="18" fillId="0" borderId="7" xfId="4" applyNumberFormat="1" applyFont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44" fontId="19" fillId="0" borderId="6" xfId="0" applyNumberFormat="1" applyFont="1" applyFill="1" applyBorder="1" applyAlignment="1">
      <alignment horizontal="center" vertical="center" wrapText="1"/>
    </xf>
    <xf numFmtId="164" fontId="19" fillId="0" borderId="6" xfId="4" applyFont="1" applyFill="1" applyBorder="1" applyAlignment="1">
      <alignment vertical="center" wrapText="1"/>
    </xf>
    <xf numFmtId="44" fontId="18" fillId="0" borderId="10" xfId="4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44" fontId="19" fillId="0" borderId="4" xfId="0" applyNumberFormat="1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44" fontId="18" fillId="0" borderId="35" xfId="0" applyNumberFormat="1" applyFont="1" applyBorder="1" applyAlignment="1">
      <alignment horizontal="center" vertical="center" wrapText="1"/>
    </xf>
    <xf numFmtId="44" fontId="19" fillId="0" borderId="35" xfId="0" applyNumberFormat="1" applyFont="1" applyBorder="1" applyAlignment="1">
      <alignment horizontal="center" vertical="center" wrapText="1"/>
    </xf>
    <xf numFmtId="164" fontId="19" fillId="0" borderId="7" xfId="0" applyNumberFormat="1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44" fontId="18" fillId="0" borderId="36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 wrapText="1"/>
    </xf>
    <xf numFmtId="44" fontId="19" fillId="5" borderId="15" xfId="0" applyNumberFormat="1" applyFont="1" applyFill="1" applyBorder="1" applyAlignment="1">
      <alignment horizontal="center" vertical="center" wrapText="1"/>
    </xf>
    <xf numFmtId="164" fontId="19" fillId="5" borderId="16" xfId="4" applyFont="1" applyFill="1" applyBorder="1" applyAlignment="1">
      <alignment vertical="center" wrapText="1"/>
    </xf>
    <xf numFmtId="10" fontId="18" fillId="0" borderId="0" xfId="7" applyNumberFormat="1" applyFont="1" applyAlignment="1">
      <alignment vertical="center"/>
    </xf>
    <xf numFmtId="10" fontId="18" fillId="0" borderId="0" xfId="7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18" fillId="0" borderId="0" xfId="5" applyFont="1"/>
    <xf numFmtId="0" fontId="19" fillId="0" borderId="0" xfId="5" applyFont="1" applyAlignment="1">
      <alignment horizontal="center" vertical="center"/>
    </xf>
    <xf numFmtId="0" fontId="19" fillId="7" borderId="25" xfId="5" applyFont="1" applyFill="1" applyBorder="1" applyAlignment="1">
      <alignment horizontal="center"/>
    </xf>
    <xf numFmtId="0" fontId="19" fillId="7" borderId="0" xfId="5" applyFont="1" applyFill="1" applyBorder="1" applyAlignment="1">
      <alignment horizontal="center"/>
    </xf>
    <xf numFmtId="0" fontId="19" fillId="7" borderId="29" xfId="5" applyFont="1" applyFill="1" applyBorder="1" applyAlignment="1">
      <alignment horizontal="center"/>
    </xf>
    <xf numFmtId="0" fontId="19" fillId="7" borderId="39" xfId="5" applyFont="1" applyFill="1" applyBorder="1" applyAlignment="1">
      <alignment horizontal="center"/>
    </xf>
    <xf numFmtId="0" fontId="19" fillId="7" borderId="15" xfId="5" applyFont="1" applyFill="1" applyBorder="1" applyAlignment="1">
      <alignment horizontal="center"/>
    </xf>
    <xf numFmtId="0" fontId="19" fillId="7" borderId="52" xfId="5" applyFont="1" applyFill="1" applyBorder="1" applyAlignment="1">
      <alignment horizontal="center"/>
    </xf>
    <xf numFmtId="0" fontId="19" fillId="7" borderId="26" xfId="5" applyFont="1" applyFill="1" applyBorder="1" applyAlignment="1"/>
    <xf numFmtId="0" fontId="19" fillId="7" borderId="27" xfId="5" applyFont="1" applyFill="1" applyBorder="1" applyAlignment="1">
      <alignment horizontal="center"/>
    </xf>
    <xf numFmtId="0" fontId="19" fillId="7" borderId="28" xfId="5" applyFont="1" applyFill="1" applyBorder="1" applyAlignment="1">
      <alignment horizontal="center"/>
    </xf>
    <xf numFmtId="0" fontId="19" fillId="7" borderId="25" xfId="5" applyFont="1" applyFill="1" applyBorder="1" applyAlignment="1"/>
    <xf numFmtId="0" fontId="18" fillId="7" borderId="0" xfId="5" applyFont="1" applyFill="1"/>
    <xf numFmtId="44" fontId="18" fillId="7" borderId="0" xfId="1" applyNumberFormat="1" applyFont="1" applyFill="1" applyBorder="1" applyAlignment="1">
      <alignment horizontal="center"/>
    </xf>
    <xf numFmtId="0" fontId="18" fillId="7" borderId="0" xfId="5" applyFont="1" applyFill="1" applyBorder="1" applyAlignment="1">
      <alignment horizontal="center"/>
    </xf>
    <xf numFmtId="0" fontId="18" fillId="0" borderId="0" xfId="5" applyFont="1" applyAlignment="1">
      <alignment horizontal="center" vertical="center"/>
    </xf>
    <xf numFmtId="9" fontId="18" fillId="7" borderId="0" xfId="7" applyFont="1" applyFill="1" applyBorder="1" applyAlignment="1">
      <alignment horizontal="center"/>
    </xf>
    <xf numFmtId="0" fontId="18" fillId="0" borderId="0" xfId="5" applyFont="1" applyBorder="1"/>
    <xf numFmtId="0" fontId="19" fillId="0" borderId="0" xfId="5" applyFont="1" applyBorder="1" applyAlignment="1">
      <alignment horizontal="center" vertical="center"/>
    </xf>
    <xf numFmtId="0" fontId="18" fillId="0" borderId="0" xfId="0" applyFont="1" applyBorder="1"/>
    <xf numFmtId="0" fontId="19" fillId="7" borderId="25" xfId="5" applyFont="1" applyFill="1" applyBorder="1"/>
    <xf numFmtId="0" fontId="18" fillId="7" borderId="0" xfId="5" applyFont="1" applyFill="1" applyBorder="1"/>
    <xf numFmtId="10" fontId="19" fillId="7" borderId="0" xfId="5" applyNumberFormat="1" applyFont="1" applyFill="1" applyBorder="1" applyAlignment="1">
      <alignment horizontal="center"/>
    </xf>
    <xf numFmtId="0" fontId="18" fillId="7" borderId="29" xfId="5" applyFont="1" applyFill="1" applyBorder="1"/>
    <xf numFmtId="0" fontId="18" fillId="7" borderId="25" xfId="5" applyFont="1" applyFill="1" applyBorder="1"/>
    <xf numFmtId="49" fontId="19" fillId="7" borderId="25" xfId="5" applyNumberFormat="1" applyFont="1" applyFill="1" applyBorder="1" applyAlignment="1">
      <alignment horizontal="center" vertical="center" wrapText="1"/>
    </xf>
    <xf numFmtId="0" fontId="19" fillId="7" borderId="0" xfId="5" applyFont="1" applyFill="1" applyBorder="1" applyAlignment="1">
      <alignment vertical="center" wrapText="1"/>
    </xf>
    <xf numFmtId="10" fontId="24" fillId="8" borderId="64" xfId="7" applyNumberFormat="1" applyFont="1" applyFill="1" applyBorder="1" applyAlignment="1">
      <alignment horizontal="center" vertical="center"/>
    </xf>
    <xf numFmtId="10" fontId="19" fillId="0" borderId="0" xfId="12" applyNumberFormat="1" applyFont="1" applyAlignment="1">
      <alignment horizontal="center" vertical="center"/>
    </xf>
    <xf numFmtId="0" fontId="18" fillId="7" borderId="0" xfId="5" applyFont="1" applyFill="1" applyBorder="1" applyAlignment="1">
      <alignment horizontal="left"/>
    </xf>
    <xf numFmtId="10" fontId="19" fillId="7" borderId="0" xfId="9" applyNumberFormat="1" applyFont="1" applyFill="1" applyBorder="1" applyAlignment="1">
      <alignment horizontal="center" vertical="center"/>
    </xf>
    <xf numFmtId="0" fontId="18" fillId="7" borderId="0" xfId="5" quotePrefix="1" applyFont="1" applyFill="1" applyBorder="1" applyAlignment="1">
      <alignment horizontal="left"/>
    </xf>
    <xf numFmtId="0" fontId="19" fillId="7" borderId="0" xfId="5" applyFont="1" applyFill="1" applyBorder="1"/>
    <xf numFmtId="0" fontId="18" fillId="7" borderId="39" xfId="5" applyFont="1" applyFill="1" applyBorder="1"/>
    <xf numFmtId="0" fontId="18" fillId="7" borderId="15" xfId="5" applyFont="1" applyFill="1" applyBorder="1"/>
    <xf numFmtId="0" fontId="18" fillId="7" borderId="52" xfId="5" applyFont="1" applyFill="1" applyBorder="1"/>
    <xf numFmtId="0" fontId="19" fillId="7" borderId="26" xfId="5" applyFont="1" applyFill="1" applyBorder="1"/>
    <xf numFmtId="0" fontId="18" fillId="7" borderId="27" xfId="5" applyFont="1" applyFill="1" applyBorder="1"/>
    <xf numFmtId="10" fontId="19" fillId="7" borderId="27" xfId="5" applyNumberFormat="1" applyFont="1" applyFill="1" applyBorder="1" applyAlignment="1">
      <alignment horizontal="center"/>
    </xf>
    <xf numFmtId="0" fontId="18" fillId="7" borderId="28" xfId="5" applyFont="1" applyFill="1" applyBorder="1"/>
    <xf numFmtId="49" fontId="19" fillId="7" borderId="0" xfId="5" applyNumberFormat="1" applyFont="1" applyFill="1" applyBorder="1" applyAlignment="1">
      <alignment horizontal="center" vertical="center" wrapText="1"/>
    </xf>
    <xf numFmtId="10" fontId="19" fillId="0" borderId="0" xfId="11" applyNumberFormat="1" applyFont="1" applyAlignment="1">
      <alignment horizontal="center" vertical="center"/>
    </xf>
    <xf numFmtId="2" fontId="24" fillId="0" borderId="0" xfId="5" applyNumberFormat="1" applyFont="1" applyAlignment="1">
      <alignment horizontal="center" vertical="center"/>
    </xf>
    <xf numFmtId="0" fontId="23" fillId="0" borderId="0" xfId="5" applyFont="1" applyAlignment="1">
      <alignment horizontal="left" vertical="center"/>
    </xf>
    <xf numFmtId="44" fontId="23" fillId="8" borderId="0" xfId="5" applyNumberFormat="1" applyFont="1" applyFill="1" applyBorder="1"/>
    <xf numFmtId="44" fontId="18" fillId="7" borderId="0" xfId="5" applyNumberFormat="1" applyFont="1" applyFill="1" applyBorder="1"/>
    <xf numFmtId="49" fontId="19" fillId="7" borderId="39" xfId="5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44" fontId="18" fillId="7" borderId="15" xfId="5" applyNumberFormat="1" applyFont="1" applyFill="1" applyBorder="1"/>
    <xf numFmtId="10" fontId="24" fillId="8" borderId="68" xfId="7" applyNumberFormat="1" applyFont="1" applyFill="1" applyBorder="1" applyAlignment="1">
      <alignment horizontal="center" vertical="center"/>
    </xf>
    <xf numFmtId="0" fontId="18" fillId="7" borderId="0" xfId="5" applyFont="1" applyFill="1" applyBorder="1" applyAlignment="1">
      <alignment horizontal="left" wrapText="1"/>
    </xf>
    <xf numFmtId="0" fontId="18" fillId="7" borderId="30" xfId="5" applyFont="1" applyFill="1" applyBorder="1"/>
    <xf numFmtId="0" fontId="18" fillId="7" borderId="31" xfId="5" applyFont="1" applyFill="1" applyBorder="1"/>
    <xf numFmtId="0" fontId="18" fillId="7" borderId="32" xfId="5" applyFont="1" applyFill="1" applyBorder="1"/>
    <xf numFmtId="49" fontId="19" fillId="10" borderId="25" xfId="5" applyNumberFormat="1" applyFont="1" applyFill="1" applyBorder="1" applyAlignment="1">
      <alignment horizontal="center" vertical="center" wrapText="1"/>
    </xf>
    <xf numFmtId="0" fontId="19" fillId="10" borderId="0" xfId="5" applyFont="1" applyFill="1" applyBorder="1" applyAlignment="1">
      <alignment vertical="center" wrapText="1"/>
    </xf>
    <xf numFmtId="0" fontId="18" fillId="10" borderId="0" xfId="5" applyFont="1" applyFill="1" applyBorder="1"/>
    <xf numFmtId="0" fontId="18" fillId="10" borderId="29" xfId="5" applyFont="1" applyFill="1" applyBorder="1"/>
    <xf numFmtId="10" fontId="18" fillId="10" borderId="0" xfId="9" applyNumberFormat="1" applyFont="1" applyFill="1" applyBorder="1" applyAlignment="1">
      <alignment horizontal="center" vertical="center"/>
    </xf>
    <xf numFmtId="0" fontId="18" fillId="10" borderId="0" xfId="5" quotePrefix="1" applyFont="1" applyFill="1" applyBorder="1"/>
    <xf numFmtId="49" fontId="19" fillId="11" borderId="25" xfId="5" applyNumberFormat="1" applyFont="1" applyFill="1" applyBorder="1" applyAlignment="1">
      <alignment horizontal="center" vertical="center" wrapText="1"/>
    </xf>
    <xf numFmtId="0" fontId="19" fillId="11" borderId="0" xfId="5" applyFont="1" applyFill="1" applyBorder="1" applyAlignment="1">
      <alignment vertical="center" wrapText="1"/>
    </xf>
    <xf numFmtId="0" fontId="19" fillId="11" borderId="0" xfId="5" applyFont="1" applyFill="1" applyBorder="1"/>
    <xf numFmtId="0" fontId="18" fillId="11" borderId="0" xfId="5" applyFont="1" applyFill="1" applyBorder="1"/>
    <xf numFmtId="0" fontId="18" fillId="11" borderId="29" xfId="5" applyFont="1" applyFill="1" applyBorder="1"/>
    <xf numFmtId="10" fontId="18" fillId="11" borderId="0" xfId="9" applyNumberFormat="1" applyFont="1" applyFill="1" applyBorder="1" applyAlignment="1">
      <alignment horizontal="center" vertical="center"/>
    </xf>
    <xf numFmtId="0" fontId="18" fillId="11" borderId="0" xfId="5" quotePrefix="1" applyFont="1" applyFill="1" applyBorder="1"/>
    <xf numFmtId="0" fontId="19" fillId="10" borderId="0" xfId="5" applyFont="1" applyFill="1" applyBorder="1"/>
    <xf numFmtId="166" fontId="24" fillId="0" borderId="0" xfId="5" applyNumberFormat="1" applyFont="1" applyAlignment="1">
      <alignment horizontal="center" vertical="center"/>
    </xf>
    <xf numFmtId="49" fontId="19" fillId="10" borderId="0" xfId="5" applyNumberFormat="1" applyFont="1" applyFill="1" applyBorder="1" applyAlignment="1">
      <alignment horizontal="center" vertical="center" wrapText="1"/>
    </xf>
    <xf numFmtId="0" fontId="19" fillId="11" borderId="0" xfId="5" applyFont="1" applyFill="1" applyBorder="1" applyAlignment="1">
      <alignment horizontal="center" vertical="center"/>
    </xf>
    <xf numFmtId="1" fontId="24" fillId="0" borderId="0" xfId="5" applyNumberFormat="1" applyFont="1" applyAlignment="1">
      <alignment horizontal="center" vertical="center"/>
    </xf>
    <xf numFmtId="49" fontId="19" fillId="12" borderId="25" xfId="5" applyNumberFormat="1" applyFont="1" applyFill="1" applyBorder="1" applyAlignment="1">
      <alignment horizontal="center" vertical="center" wrapText="1"/>
    </xf>
    <xf numFmtId="0" fontId="18" fillId="12" borderId="0" xfId="5" quotePrefix="1" applyFont="1" applyFill="1" applyBorder="1" applyAlignment="1">
      <alignment horizontal="left"/>
    </xf>
    <xf numFmtId="10" fontId="19" fillId="12" borderId="0" xfId="9" applyNumberFormat="1" applyFont="1" applyFill="1" applyBorder="1" applyAlignment="1">
      <alignment horizontal="center" vertical="center"/>
    </xf>
    <xf numFmtId="0" fontId="18" fillId="12" borderId="0" xfId="5" applyFont="1" applyFill="1" applyBorder="1"/>
    <xf numFmtId="0" fontId="18" fillId="12" borderId="29" xfId="5" applyFont="1" applyFill="1" applyBorder="1"/>
    <xf numFmtId="0" fontId="18" fillId="10" borderId="0" xfId="5" quotePrefix="1" applyFont="1" applyFill="1" applyBorder="1" applyAlignment="1">
      <alignment horizontal="left"/>
    </xf>
    <xf numFmtId="10" fontId="19" fillId="10" borderId="0" xfId="9" applyNumberFormat="1" applyFont="1" applyFill="1" applyBorder="1" applyAlignment="1">
      <alignment horizontal="center" vertical="center"/>
    </xf>
    <xf numFmtId="0" fontId="19" fillId="12" borderId="0" xfId="5" applyFont="1" applyFill="1" applyBorder="1" applyAlignment="1">
      <alignment vertical="center" wrapText="1"/>
    </xf>
    <xf numFmtId="0" fontId="19" fillId="12" borderId="0" xfId="5" applyFont="1" applyFill="1" applyBorder="1"/>
    <xf numFmtId="0" fontId="18" fillId="12" borderId="25" xfId="5" applyFont="1" applyFill="1" applyBorder="1"/>
    <xf numFmtId="0" fontId="18" fillId="12" borderId="0" xfId="5" quotePrefix="1" applyFont="1" applyFill="1" applyBorder="1"/>
    <xf numFmtId="0" fontId="18" fillId="12" borderId="30" xfId="5" applyFont="1" applyFill="1" applyBorder="1"/>
    <xf numFmtId="0" fontId="18" fillId="12" borderId="31" xfId="5" applyFont="1" applyFill="1" applyBorder="1"/>
    <xf numFmtId="0" fontId="18" fillId="12" borderId="32" xfId="5" applyFont="1" applyFill="1" applyBorder="1"/>
    <xf numFmtId="10" fontId="18" fillId="7" borderId="0" xfId="9" applyNumberFormat="1" applyFont="1" applyFill="1" applyBorder="1" applyAlignment="1">
      <alignment horizontal="center" vertical="center"/>
    </xf>
    <xf numFmtId="0" fontId="18" fillId="7" borderId="0" xfId="5" quotePrefix="1" applyFont="1" applyFill="1" applyBorder="1"/>
    <xf numFmtId="0" fontId="18" fillId="7" borderId="26" xfId="5" applyFont="1" applyFill="1" applyBorder="1"/>
    <xf numFmtId="49" fontId="19" fillId="7" borderId="65" xfId="5" applyNumberFormat="1" applyFont="1" applyFill="1" applyBorder="1" applyAlignment="1">
      <alignment horizontal="center" vertical="center" wrapText="1"/>
    </xf>
    <xf numFmtId="0" fontId="19" fillId="7" borderId="66" xfId="5" applyFont="1" applyFill="1" applyBorder="1" applyAlignment="1">
      <alignment vertical="center" wrapText="1"/>
    </xf>
    <xf numFmtId="10" fontId="19" fillId="7" borderId="66" xfId="9" applyNumberFormat="1" applyFont="1" applyFill="1" applyBorder="1" applyAlignment="1">
      <alignment horizontal="center" vertical="center"/>
    </xf>
    <xf numFmtId="0" fontId="18" fillId="7" borderId="66" xfId="5" applyFont="1" applyFill="1" applyBorder="1"/>
    <xf numFmtId="0" fontId="18" fillId="7" borderId="67" xfId="5" applyFont="1" applyFill="1" applyBorder="1"/>
    <xf numFmtId="49" fontId="19" fillId="7" borderId="26" xfId="5" applyNumberFormat="1" applyFont="1" applyFill="1" applyBorder="1" applyAlignment="1">
      <alignment horizontal="center" vertical="center" wrapText="1"/>
    </xf>
    <xf numFmtId="0" fontId="19" fillId="7" borderId="27" xfId="5" applyFont="1" applyFill="1" applyBorder="1" applyAlignment="1">
      <alignment vertical="center" wrapText="1"/>
    </xf>
    <xf numFmtId="10" fontId="19" fillId="7" borderId="27" xfId="9" applyNumberFormat="1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horizontal="right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18" fillId="7" borderId="31" xfId="5" applyFont="1" applyFill="1" applyBorder="1" applyAlignment="1">
      <alignment horizontal="right"/>
    </xf>
    <xf numFmtId="10" fontId="19" fillId="7" borderId="31" xfId="9" applyNumberFormat="1" applyFont="1" applyFill="1" applyBorder="1" applyAlignment="1">
      <alignment horizontal="center" vertical="center"/>
    </xf>
    <xf numFmtId="0" fontId="19" fillId="7" borderId="25" xfId="5" applyFont="1" applyFill="1" applyBorder="1" applyAlignment="1">
      <alignment horizontal="center" vertical="center"/>
    </xf>
    <xf numFmtId="0" fontId="19" fillId="7" borderId="0" xfId="5" applyFont="1" applyFill="1" applyBorder="1" applyAlignment="1">
      <alignment horizontal="left"/>
    </xf>
    <xf numFmtId="0" fontId="19" fillId="7" borderId="71" xfId="5" applyFont="1" applyFill="1" applyBorder="1" applyAlignment="1">
      <alignment horizontal="center"/>
    </xf>
    <xf numFmtId="0" fontId="19" fillId="7" borderId="72" xfId="5" applyFont="1" applyFill="1" applyBorder="1" applyAlignment="1">
      <alignment horizontal="center"/>
    </xf>
    <xf numFmtId="44" fontId="19" fillId="7" borderId="72" xfId="5" applyNumberFormat="1" applyFont="1" applyFill="1" applyBorder="1" applyAlignment="1">
      <alignment horizontal="center"/>
    </xf>
    <xf numFmtId="0" fontId="19" fillId="7" borderId="73" xfId="5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8" fillId="7" borderId="0" xfId="0" applyFont="1" applyFill="1" applyBorder="1"/>
    <xf numFmtId="0" fontId="18" fillId="7" borderId="29" xfId="5" applyFont="1" applyFill="1" applyBorder="1" applyAlignment="1">
      <alignment horizontal="center"/>
    </xf>
    <xf numFmtId="44" fontId="18" fillId="7" borderId="0" xfId="5" applyNumberFormat="1" applyFont="1" applyFill="1" applyBorder="1" applyAlignment="1">
      <alignment horizontal="center"/>
    </xf>
    <xf numFmtId="9" fontId="18" fillId="7" borderId="0" xfId="5" applyNumberFormat="1" applyFont="1" applyFill="1" applyBorder="1" applyAlignment="1">
      <alignment horizontal="center"/>
    </xf>
    <xf numFmtId="44" fontId="18" fillId="7" borderId="0" xfId="0" applyNumberFormat="1" applyFont="1" applyFill="1" applyBorder="1"/>
    <xf numFmtId="0" fontId="19" fillId="7" borderId="30" xfId="5" applyFont="1" applyFill="1" applyBorder="1" applyAlignment="1">
      <alignment horizontal="center" vertical="center"/>
    </xf>
    <xf numFmtId="0" fontId="18" fillId="7" borderId="31" xfId="5" applyFont="1" applyFill="1" applyBorder="1" applyAlignment="1">
      <alignment horizontal="left" vertical="center"/>
    </xf>
    <xf numFmtId="164" fontId="19" fillId="7" borderId="31" xfId="1" applyFont="1" applyFill="1" applyBorder="1" applyAlignment="1">
      <alignment horizontal="center"/>
    </xf>
    <xf numFmtId="164" fontId="18" fillId="7" borderId="31" xfId="1" applyFont="1" applyFill="1" applyBorder="1" applyAlignment="1">
      <alignment horizontal="center"/>
    </xf>
    <xf numFmtId="0" fontId="19" fillId="7" borderId="31" xfId="5" applyFont="1" applyFill="1" applyBorder="1" applyAlignment="1">
      <alignment horizontal="center"/>
    </xf>
    <xf numFmtId="0" fontId="19" fillId="7" borderId="32" xfId="5" applyFont="1" applyFill="1" applyBorder="1" applyAlignment="1">
      <alignment horizontal="center"/>
    </xf>
    <xf numFmtId="0" fontId="12" fillId="7" borderId="0" xfId="0" applyFont="1" applyFill="1" applyAlignment="1">
      <alignment horizontal="left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1" fontId="12" fillId="7" borderId="11" xfId="0" applyNumberFormat="1" applyFont="1" applyFill="1" applyBorder="1" applyAlignment="1">
      <alignment horizontal="center" vertical="center" wrapText="1" shrinkToFit="1"/>
    </xf>
    <xf numFmtId="164" fontId="12" fillId="7" borderId="11" xfId="1" applyFont="1" applyFill="1" applyBorder="1" applyAlignment="1">
      <alignment horizontal="center" vertical="center" wrapText="1"/>
    </xf>
    <xf numFmtId="44" fontId="26" fillId="7" borderId="11" xfId="0" applyNumberFormat="1" applyFont="1" applyFill="1" applyBorder="1" applyAlignment="1">
      <alignment horizontal="left" vertical="center" wrapText="1"/>
    </xf>
    <xf numFmtId="44" fontId="12" fillId="7" borderId="11" xfId="0" applyNumberFormat="1" applyFont="1" applyFill="1" applyBorder="1" applyAlignment="1">
      <alignment horizontal="center" vertical="center" wrapText="1"/>
    </xf>
    <xf numFmtId="1" fontId="26" fillId="7" borderId="11" xfId="0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3" fontId="26" fillId="0" borderId="0" xfId="20" applyFont="1" applyFill="1" applyBorder="1" applyAlignment="1">
      <alignment horizontal="center" vertical="center"/>
    </xf>
    <xf numFmtId="168" fontId="12" fillId="0" borderId="11" xfId="0" applyNumberFormat="1" applyFont="1" applyBorder="1" applyAlignment="1">
      <alignment horizontal="center" vertical="center" shrinkToFit="1"/>
    </xf>
    <xf numFmtId="164" fontId="12" fillId="0" borderId="11" xfId="1" applyFont="1" applyFill="1" applyBorder="1" applyAlignment="1">
      <alignment horizontal="left" vertical="center"/>
    </xf>
    <xf numFmtId="0" fontId="28" fillId="0" borderId="0" xfId="21" applyFont="1" applyFill="1" applyBorder="1" applyAlignment="1">
      <alignment horizontal="left" vertical="center"/>
    </xf>
    <xf numFmtId="43" fontId="12" fillId="0" borderId="0" xfId="20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64" fontId="12" fillId="0" borderId="0" xfId="1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44" fontId="18" fillId="0" borderId="12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right" vertical="center" wrapText="1"/>
    </xf>
    <xf numFmtId="43" fontId="17" fillId="7" borderId="74" xfId="20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vertical="center" wrapText="1"/>
    </xf>
    <xf numFmtId="164" fontId="18" fillId="3" borderId="7" xfId="0" applyNumberFormat="1" applyFont="1" applyFill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69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vertical="center"/>
    </xf>
    <xf numFmtId="0" fontId="18" fillId="3" borderId="15" xfId="0" applyFont="1" applyFill="1" applyBorder="1" applyAlignment="1">
      <alignment vertical="center"/>
    </xf>
    <xf numFmtId="0" fontId="18" fillId="3" borderId="52" xfId="0" applyFont="1" applyFill="1" applyBorder="1" applyAlignment="1">
      <alignment vertical="center"/>
    </xf>
    <xf numFmtId="0" fontId="18" fillId="7" borderId="0" xfId="5" applyFont="1" applyFill="1" applyProtection="1">
      <protection locked="0"/>
    </xf>
    <xf numFmtId="0" fontId="30" fillId="7" borderId="0" xfId="5" applyFont="1" applyFill="1" applyAlignment="1" applyProtection="1">
      <alignment vertical="center"/>
      <protection locked="0"/>
    </xf>
    <xf numFmtId="0" fontId="13" fillId="7" borderId="11" xfId="22" applyFont="1" applyFill="1" applyBorder="1" applyAlignment="1" applyProtection="1">
      <alignment horizontal="center" vertical="center" wrapText="1"/>
      <protection locked="0"/>
    </xf>
    <xf numFmtId="2" fontId="13" fillId="7" borderId="51" xfId="22" applyNumberFormat="1" applyFont="1" applyFill="1" applyBorder="1" applyAlignment="1" applyProtection="1">
      <alignment horizontal="center" vertical="center" wrapText="1"/>
      <protection locked="0"/>
    </xf>
    <xf numFmtId="0" fontId="19" fillId="7" borderId="11" xfId="5" applyFont="1" applyFill="1" applyBorder="1" applyAlignment="1" applyProtection="1">
      <alignment horizontal="justify" vertical="center" wrapText="1"/>
      <protection locked="0"/>
    </xf>
    <xf numFmtId="0" fontId="18" fillId="7" borderId="11" xfId="5" applyFont="1" applyFill="1" applyBorder="1" applyAlignment="1" applyProtection="1">
      <alignment horizontal="center" vertical="center" wrapText="1"/>
      <protection locked="0"/>
    </xf>
    <xf numFmtId="167" fontId="18" fillId="7" borderId="11" xfId="5" applyNumberFormat="1" applyFont="1" applyFill="1" applyBorder="1" applyAlignment="1" applyProtection="1">
      <alignment horizontal="center" vertical="center"/>
      <protection locked="0"/>
    </xf>
    <xf numFmtId="167" fontId="18" fillId="7" borderId="11" xfId="5" applyNumberFormat="1" applyFont="1" applyFill="1" applyBorder="1" applyAlignment="1">
      <alignment horizontal="center" vertical="center"/>
    </xf>
    <xf numFmtId="167" fontId="18" fillId="7" borderId="24" xfId="5" applyNumberFormat="1" applyFont="1" applyFill="1" applyBorder="1" applyAlignment="1" applyProtection="1">
      <alignment horizontal="center" vertical="center"/>
      <protection locked="0"/>
    </xf>
    <xf numFmtId="167" fontId="19" fillId="7" borderId="11" xfId="5" applyNumberFormat="1" applyFont="1" applyFill="1" applyBorder="1" applyAlignment="1">
      <alignment horizontal="center" vertical="center"/>
    </xf>
    <xf numFmtId="0" fontId="19" fillId="7" borderId="11" xfId="5" applyFont="1" applyFill="1" applyBorder="1" applyAlignment="1" applyProtection="1">
      <alignment horizontal="center" vertical="center"/>
      <protection locked="0"/>
    </xf>
    <xf numFmtId="0" fontId="13" fillId="7" borderId="51" xfId="22" applyFont="1" applyFill="1" applyBorder="1" applyAlignment="1" applyProtection="1">
      <alignment horizontal="center" vertical="center" wrapText="1"/>
      <protection locked="0"/>
    </xf>
    <xf numFmtId="0" fontId="19" fillId="7" borderId="11" xfId="5" applyFont="1" applyFill="1" applyBorder="1" applyAlignment="1" applyProtection="1">
      <alignment horizontal="center" vertical="center" wrapText="1"/>
      <protection locked="0"/>
    </xf>
    <xf numFmtId="0" fontId="19" fillId="7" borderId="11" xfId="5" applyFont="1" applyFill="1" applyBorder="1" applyAlignment="1" applyProtection="1">
      <alignment horizontal="left" vertical="center" wrapText="1"/>
      <protection locked="0"/>
    </xf>
    <xf numFmtId="167" fontId="19" fillId="7" borderId="11" xfId="5" applyNumberFormat="1" applyFont="1" applyFill="1" applyBorder="1"/>
    <xf numFmtId="0" fontId="18" fillId="7" borderId="15" xfId="5" applyFont="1" applyFill="1" applyBorder="1" applyProtection="1">
      <protection locked="0"/>
    </xf>
    <xf numFmtId="167" fontId="18" fillId="7" borderId="52" xfId="5" applyNumberFormat="1" applyFont="1" applyFill="1" applyBorder="1" applyAlignment="1" applyProtection="1">
      <alignment horizontal="center" vertical="center" wrapText="1"/>
      <protection locked="0"/>
    </xf>
    <xf numFmtId="167" fontId="19" fillId="7" borderId="11" xfId="5" applyNumberFormat="1" applyFont="1" applyFill="1" applyBorder="1" applyAlignment="1">
      <alignment horizontal="center" vertical="center" wrapText="1"/>
    </xf>
    <xf numFmtId="0" fontId="13" fillId="7" borderId="18" xfId="22" applyFont="1" applyFill="1" applyBorder="1" applyAlignment="1" applyProtection="1">
      <alignment horizontal="center" vertical="center" wrapText="1"/>
      <protection locked="0"/>
    </xf>
    <xf numFmtId="167" fontId="18" fillId="7" borderId="11" xfId="5" applyNumberFormat="1" applyFont="1" applyFill="1" applyBorder="1" applyAlignment="1">
      <alignment horizontal="center" vertical="center" wrapText="1"/>
    </xf>
    <xf numFmtId="0" fontId="18" fillId="7" borderId="11" xfId="5" applyFont="1" applyFill="1" applyBorder="1" applyAlignment="1" applyProtection="1">
      <alignment horizontal="left" vertical="center" wrapText="1"/>
      <protection locked="0"/>
    </xf>
    <xf numFmtId="0" fontId="32" fillId="7" borderId="35" xfId="5" applyFont="1" applyFill="1" applyBorder="1" applyAlignment="1" applyProtection="1">
      <alignment horizontal="center" vertical="center" wrapText="1"/>
      <protection locked="0"/>
    </xf>
    <xf numFmtId="0" fontId="32" fillId="7" borderId="0" xfId="5" applyFont="1" applyFill="1" applyAlignment="1" applyProtection="1">
      <alignment horizontal="center" vertical="center" wrapText="1"/>
      <protection locked="0"/>
    </xf>
    <xf numFmtId="167" fontId="19" fillId="7" borderId="36" xfId="5" applyNumberFormat="1" applyFont="1" applyFill="1" applyBorder="1" applyAlignment="1">
      <alignment horizontal="center" vertical="center" wrapText="1"/>
    </xf>
    <xf numFmtId="0" fontId="32" fillId="7" borderId="15" xfId="5" applyFont="1" applyFill="1" applyBorder="1" applyAlignment="1" applyProtection="1">
      <alignment horizontal="center" vertical="center" wrapText="1"/>
      <protection locked="0"/>
    </xf>
    <xf numFmtId="0" fontId="13" fillId="7" borderId="24" xfId="22" applyFont="1" applyFill="1" applyBorder="1" applyAlignment="1" applyProtection="1">
      <alignment horizontal="center" vertical="center" wrapText="1"/>
      <protection locked="0"/>
    </xf>
    <xf numFmtId="167" fontId="18" fillId="7" borderId="11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164" fontId="12" fillId="13" borderId="7" xfId="1" applyFont="1" applyFill="1" applyBorder="1" applyAlignment="1">
      <alignment vertical="center" wrapText="1"/>
    </xf>
    <xf numFmtId="168" fontId="12" fillId="0" borderId="2" xfId="0" applyNumberFormat="1" applyFont="1" applyBorder="1" applyAlignment="1">
      <alignment horizontal="center" vertical="center" wrapText="1" shrinkToFit="1"/>
    </xf>
    <xf numFmtId="0" fontId="12" fillId="13" borderId="7" xfId="0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3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9" fillId="2" borderId="25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44" fontId="18" fillId="3" borderId="0" xfId="0" applyNumberFormat="1" applyFont="1" applyFill="1" applyBorder="1" applyAlignment="1">
      <alignment vertical="center"/>
    </xf>
    <xf numFmtId="0" fontId="18" fillId="0" borderId="25" xfId="0" applyFont="1" applyFill="1" applyBorder="1" applyAlignment="1">
      <alignment vertical="center" wrapText="1"/>
    </xf>
    <xf numFmtId="44" fontId="18" fillId="2" borderId="0" xfId="0" applyNumberFormat="1" applyFont="1" applyFill="1" applyBorder="1" applyAlignment="1">
      <alignment vertical="center"/>
    </xf>
    <xf numFmtId="0" fontId="19" fillId="0" borderId="25" xfId="0" applyFont="1" applyFill="1" applyBorder="1" applyAlignment="1">
      <alignment vertical="center"/>
    </xf>
    <xf numFmtId="0" fontId="18" fillId="0" borderId="25" xfId="0" applyFont="1" applyBorder="1" applyAlignment="1">
      <alignment vertical="center" wrapText="1"/>
    </xf>
    <xf numFmtId="0" fontId="19" fillId="0" borderId="25" xfId="0" applyFont="1" applyFill="1" applyBorder="1" applyAlignment="1">
      <alignment horizontal="center" vertical="center" wrapText="1"/>
    </xf>
    <xf numFmtId="167" fontId="18" fillId="0" borderId="0" xfId="0" applyNumberFormat="1" applyFont="1" applyAlignment="1">
      <alignment vertical="center"/>
    </xf>
    <xf numFmtId="167" fontId="18" fillId="3" borderId="29" xfId="0" applyNumberFormat="1" applyFont="1" applyFill="1" applyBorder="1" applyAlignment="1">
      <alignment vertical="center"/>
    </xf>
    <xf numFmtId="167" fontId="18" fillId="2" borderId="29" xfId="0" applyNumberFormat="1" applyFont="1" applyFill="1" applyBorder="1" applyAlignment="1">
      <alignment vertical="center"/>
    </xf>
    <xf numFmtId="167" fontId="18" fillId="0" borderId="8" xfId="0" applyNumberFormat="1" applyFont="1" applyBorder="1" applyAlignment="1">
      <alignment horizontal="center" vertical="center" wrapText="1"/>
    </xf>
    <xf numFmtId="167" fontId="18" fillId="0" borderId="7" xfId="0" applyNumberFormat="1" applyFont="1" applyBorder="1" applyAlignment="1">
      <alignment horizontal="center" vertical="center" wrapText="1"/>
    </xf>
    <xf numFmtId="167" fontId="19" fillId="0" borderId="8" xfId="0" applyNumberFormat="1" applyFont="1" applyBorder="1" applyAlignment="1">
      <alignment horizontal="center" vertical="center" wrapText="1"/>
    </xf>
    <xf numFmtId="167" fontId="18" fillId="0" borderId="7" xfId="0" applyNumberFormat="1" applyFont="1" applyBorder="1" applyAlignment="1">
      <alignment vertical="center"/>
    </xf>
    <xf numFmtId="167" fontId="18" fillId="0" borderId="10" xfId="0" applyNumberFormat="1" applyFont="1" applyBorder="1" applyAlignment="1">
      <alignment vertical="center"/>
    </xf>
    <xf numFmtId="167" fontId="18" fillId="0" borderId="8" xfId="0" applyNumberFormat="1" applyFont="1" applyBorder="1" applyAlignment="1">
      <alignment horizontal="right" vertical="center" wrapText="1"/>
    </xf>
    <xf numFmtId="167" fontId="17" fillId="7" borderId="74" xfId="20" applyNumberFormat="1" applyFont="1" applyFill="1" applyBorder="1" applyAlignment="1">
      <alignment vertical="center"/>
    </xf>
    <xf numFmtId="167" fontId="18" fillId="0" borderId="10" xfId="0" applyNumberFormat="1" applyFont="1" applyBorder="1" applyAlignment="1">
      <alignment horizontal="right" vertical="center" wrapText="1"/>
    </xf>
    <xf numFmtId="167" fontId="15" fillId="0" borderId="24" xfId="0" applyNumberFormat="1" applyFont="1" applyFill="1" applyBorder="1" applyAlignment="1">
      <alignment horizontal="center" vertical="center" wrapText="1"/>
    </xf>
    <xf numFmtId="167" fontId="18" fillId="2" borderId="52" xfId="0" applyNumberFormat="1" applyFont="1" applyFill="1" applyBorder="1" applyAlignment="1">
      <alignment vertical="center"/>
    </xf>
    <xf numFmtId="167" fontId="19" fillId="0" borderId="75" xfId="0" applyNumberFormat="1" applyFont="1" applyBorder="1" applyAlignment="1">
      <alignment horizontal="center" vertical="center" wrapText="1"/>
    </xf>
    <xf numFmtId="167" fontId="23" fillId="0" borderId="7" xfId="0" applyNumberFormat="1" applyFont="1" applyBorder="1" applyAlignment="1">
      <alignment vertical="center" wrapText="1"/>
    </xf>
    <xf numFmtId="167" fontId="18" fillId="0" borderId="7" xfId="0" applyNumberFormat="1" applyFont="1" applyBorder="1" applyAlignment="1">
      <alignment vertical="center" wrapText="1"/>
    </xf>
    <xf numFmtId="167" fontId="18" fillId="3" borderId="7" xfId="0" applyNumberFormat="1" applyFont="1" applyFill="1" applyBorder="1" applyAlignment="1">
      <alignment vertical="center" wrapText="1"/>
    </xf>
    <xf numFmtId="167" fontId="18" fillId="0" borderId="9" xfId="0" applyNumberFormat="1" applyFont="1" applyBorder="1" applyAlignment="1">
      <alignment vertical="center" wrapText="1"/>
    </xf>
    <xf numFmtId="167" fontId="19" fillId="4" borderId="24" xfId="0" applyNumberFormat="1" applyFont="1" applyFill="1" applyBorder="1" applyAlignment="1">
      <alignment vertical="center" wrapText="1"/>
    </xf>
    <xf numFmtId="167" fontId="19" fillId="0" borderId="29" xfId="0" applyNumberFormat="1" applyFont="1" applyFill="1" applyBorder="1" applyAlignment="1">
      <alignment vertical="center" wrapText="1"/>
    </xf>
    <xf numFmtId="167" fontId="18" fillId="0" borderId="7" xfId="4" applyNumberFormat="1" applyFont="1" applyBorder="1" applyAlignment="1">
      <alignment vertical="center" wrapText="1"/>
    </xf>
    <xf numFmtId="167" fontId="19" fillId="6" borderId="16" xfId="4" applyNumberFormat="1" applyFont="1" applyFill="1" applyBorder="1" applyAlignment="1">
      <alignment vertical="center" wrapText="1"/>
    </xf>
    <xf numFmtId="167" fontId="18" fillId="0" borderId="9" xfId="4" applyNumberFormat="1" applyFont="1" applyBorder="1" applyAlignment="1">
      <alignment vertical="center" wrapText="1"/>
    </xf>
    <xf numFmtId="167" fontId="19" fillId="4" borderId="16" xfId="4" applyNumberFormat="1" applyFont="1" applyFill="1" applyBorder="1" applyAlignment="1">
      <alignment vertical="center" wrapText="1"/>
    </xf>
    <xf numFmtId="167" fontId="18" fillId="0" borderId="54" xfId="4" applyNumberFormat="1" applyFont="1" applyBorder="1" applyAlignment="1">
      <alignment vertical="center" wrapText="1"/>
    </xf>
    <xf numFmtId="167" fontId="18" fillId="0" borderId="7" xfId="4" applyNumberFormat="1" applyFont="1" applyFill="1" applyBorder="1" applyAlignment="1">
      <alignment vertical="center" wrapText="1"/>
    </xf>
    <xf numFmtId="167" fontId="18" fillId="0" borderId="29" xfId="0" applyNumberFormat="1" applyFont="1" applyFill="1" applyBorder="1" applyAlignment="1">
      <alignment vertical="center"/>
    </xf>
    <xf numFmtId="167" fontId="19" fillId="0" borderId="54" xfId="4" applyNumberFormat="1" applyFont="1" applyFill="1" applyBorder="1" applyAlignment="1">
      <alignment vertical="center" wrapText="1"/>
    </xf>
    <xf numFmtId="167" fontId="19" fillId="0" borderId="29" xfId="4" applyNumberFormat="1" applyFont="1" applyFill="1" applyBorder="1" applyAlignment="1">
      <alignment vertical="center" wrapText="1"/>
    </xf>
    <xf numFmtId="167" fontId="18" fillId="0" borderId="28" xfId="0" applyNumberFormat="1" applyFont="1" applyFill="1" applyBorder="1" applyAlignment="1">
      <alignment vertical="center"/>
    </xf>
    <xf numFmtId="167" fontId="18" fillId="0" borderId="8" xfId="4" applyNumberFormat="1" applyFont="1" applyBorder="1" applyAlignment="1">
      <alignment vertical="center" wrapText="1"/>
    </xf>
    <xf numFmtId="167" fontId="18" fillId="0" borderId="7" xfId="0" applyNumberFormat="1" applyFont="1" applyFill="1" applyBorder="1" applyAlignment="1">
      <alignment horizontal="right" vertical="center"/>
    </xf>
    <xf numFmtId="167" fontId="18" fillId="0" borderId="10" xfId="4" applyNumberFormat="1" applyFont="1" applyFill="1" applyBorder="1" applyAlignment="1">
      <alignment vertical="center" wrapText="1"/>
    </xf>
    <xf numFmtId="167" fontId="19" fillId="0" borderId="7" xfId="0" applyNumberFormat="1" applyFont="1" applyBorder="1" applyAlignment="1">
      <alignment vertical="center" wrapText="1"/>
    </xf>
    <xf numFmtId="167" fontId="19" fillId="5" borderId="16" xfId="4" applyNumberFormat="1" applyFont="1" applyFill="1" applyBorder="1" applyAlignment="1">
      <alignment vertical="center" wrapText="1"/>
    </xf>
    <xf numFmtId="167" fontId="18" fillId="0" borderId="0" xfId="7" applyNumberFormat="1" applyFont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44" fontId="26" fillId="7" borderId="7" xfId="0" applyNumberFormat="1" applyFont="1" applyFill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center" vertical="center" shrinkToFit="1"/>
    </xf>
    <xf numFmtId="167" fontId="12" fillId="7" borderId="11" xfId="1" applyNumberFormat="1" applyFont="1" applyFill="1" applyBorder="1" applyAlignment="1">
      <alignment horizontal="center" vertical="center" wrapText="1"/>
    </xf>
    <xf numFmtId="167" fontId="12" fillId="7" borderId="11" xfId="0" applyNumberFormat="1" applyFont="1" applyFill="1" applyBorder="1" applyAlignment="1">
      <alignment horizontal="center" vertical="center" wrapText="1"/>
    </xf>
    <xf numFmtId="167" fontId="12" fillId="7" borderId="2" xfId="0" applyNumberFormat="1" applyFont="1" applyFill="1" applyBorder="1" applyAlignment="1">
      <alignment horizontal="center" vertical="center" wrapText="1"/>
    </xf>
    <xf numFmtId="167" fontId="12" fillId="7" borderId="0" xfId="0" applyNumberFormat="1" applyFont="1" applyFill="1" applyBorder="1" applyAlignment="1">
      <alignment horizontal="center" vertical="center" wrapText="1"/>
    </xf>
    <xf numFmtId="167" fontId="12" fillId="7" borderId="29" xfId="0" applyNumberFormat="1" applyFont="1" applyFill="1" applyBorder="1" applyAlignment="1">
      <alignment horizontal="center" vertical="center" wrapText="1"/>
    </xf>
    <xf numFmtId="167" fontId="12" fillId="7" borderId="0" xfId="0" applyNumberFormat="1" applyFont="1" applyFill="1" applyAlignment="1">
      <alignment horizontal="center" vertical="center" wrapText="1"/>
    </xf>
    <xf numFmtId="167" fontId="26" fillId="7" borderId="11" xfId="0" applyNumberFormat="1" applyFont="1" applyFill="1" applyBorder="1" applyAlignment="1">
      <alignment horizontal="center" vertical="center" wrapText="1"/>
    </xf>
    <xf numFmtId="167" fontId="26" fillId="7" borderId="7" xfId="0" applyNumberFormat="1" applyFont="1" applyFill="1" applyBorder="1" applyAlignment="1">
      <alignment horizontal="center" vertical="center" wrapText="1"/>
    </xf>
    <xf numFmtId="167" fontId="12" fillId="7" borderId="2" xfId="1" applyNumberFormat="1" applyFont="1" applyFill="1" applyBorder="1" applyAlignment="1">
      <alignment horizontal="center" vertical="center" wrapText="1"/>
    </xf>
    <xf numFmtId="167" fontId="12" fillId="7" borderId="0" xfId="1" applyNumberFormat="1" applyFont="1" applyFill="1" applyBorder="1" applyAlignment="1">
      <alignment horizontal="center" vertical="center" wrapText="1"/>
    </xf>
    <xf numFmtId="167" fontId="12" fillId="7" borderId="29" xfId="1" applyNumberFormat="1" applyFont="1" applyFill="1" applyBorder="1" applyAlignment="1">
      <alignment horizontal="center" vertical="center" wrapText="1"/>
    </xf>
    <xf numFmtId="167" fontId="12" fillId="7" borderId="0" xfId="1" applyNumberFormat="1" applyFont="1" applyFill="1" applyAlignment="1">
      <alignment horizontal="center" vertical="center" wrapText="1"/>
    </xf>
    <xf numFmtId="167" fontId="26" fillId="7" borderId="11" xfId="1" applyNumberFormat="1" applyFont="1" applyFill="1" applyBorder="1" applyAlignment="1">
      <alignment horizontal="center" vertical="center" wrapText="1"/>
    </xf>
    <xf numFmtId="167" fontId="26" fillId="7" borderId="7" xfId="1" applyNumberFormat="1" applyFont="1" applyFill="1" applyBorder="1" applyAlignment="1">
      <alignment horizontal="center" vertical="center" wrapText="1"/>
    </xf>
    <xf numFmtId="167" fontId="12" fillId="7" borderId="5" xfId="0" applyNumberFormat="1" applyFont="1" applyFill="1" applyBorder="1" applyAlignment="1">
      <alignment horizontal="center" vertical="center" wrapText="1"/>
    </xf>
    <xf numFmtId="167" fontId="12" fillId="7" borderId="6" xfId="1" applyNumberFormat="1" applyFont="1" applyFill="1" applyBorder="1" applyAlignment="1">
      <alignment horizontal="center" vertical="center" wrapText="1"/>
    </xf>
    <xf numFmtId="167" fontId="26" fillId="7" borderId="6" xfId="0" applyNumberFormat="1" applyFont="1" applyFill="1" applyBorder="1" applyAlignment="1">
      <alignment horizontal="center" vertical="center" wrapText="1"/>
    </xf>
    <xf numFmtId="167" fontId="26" fillId="7" borderId="10" xfId="0" applyNumberFormat="1" applyFont="1" applyFill="1" applyBorder="1" applyAlignment="1">
      <alignment horizontal="center" vertical="center" wrapText="1"/>
    </xf>
    <xf numFmtId="167" fontId="26" fillId="0" borderId="11" xfId="0" applyNumberFormat="1" applyFont="1" applyBorder="1" applyAlignment="1">
      <alignment horizontal="center" vertical="center"/>
    </xf>
    <xf numFmtId="167" fontId="26" fillId="0" borderId="7" xfId="0" applyNumberFormat="1" applyFont="1" applyBorder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12" fillId="0" borderId="11" xfId="1" applyNumberFormat="1" applyFont="1" applyFill="1" applyBorder="1" applyAlignment="1">
      <alignment horizontal="center" vertical="center"/>
    </xf>
    <xf numFmtId="167" fontId="12" fillId="0" borderId="7" xfId="1" applyNumberFormat="1" applyFont="1" applyFill="1" applyBorder="1" applyAlignment="1">
      <alignment horizontal="center" vertical="center"/>
    </xf>
    <xf numFmtId="167" fontId="26" fillId="0" borderId="10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167" fontId="33" fillId="0" borderId="0" xfId="0" applyNumberFormat="1" applyFont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center" vertical="center" wrapText="1"/>
    </xf>
    <xf numFmtId="167" fontId="34" fillId="0" borderId="29" xfId="0" applyNumberFormat="1" applyFont="1" applyBorder="1" applyAlignment="1">
      <alignment horizontal="center" vertical="center" wrapText="1"/>
    </xf>
    <xf numFmtId="43" fontId="35" fillId="0" borderId="11" xfId="20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7" fontId="34" fillId="0" borderId="11" xfId="0" applyNumberFormat="1" applyFont="1" applyBorder="1" applyAlignment="1">
      <alignment horizontal="center" vertical="center" wrapText="1"/>
    </xf>
    <xf numFmtId="167" fontId="34" fillId="0" borderId="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" fontId="33" fillId="0" borderId="11" xfId="0" applyNumberFormat="1" applyFont="1" applyBorder="1" applyAlignment="1">
      <alignment horizontal="center" vertical="center" wrapText="1" shrinkToFit="1"/>
    </xf>
    <xf numFmtId="167" fontId="33" fillId="0" borderId="11" xfId="1" applyNumberFormat="1" applyFont="1" applyFill="1" applyBorder="1" applyAlignment="1">
      <alignment horizontal="center" vertical="center" wrapText="1"/>
    </xf>
    <xf numFmtId="167" fontId="33" fillId="0" borderId="7" xfId="1" applyNumberFormat="1" applyFont="1" applyFill="1" applyBorder="1" applyAlignment="1">
      <alignment horizontal="center" vertical="center" wrapText="1"/>
    </xf>
    <xf numFmtId="167" fontId="35" fillId="0" borderId="7" xfId="1" applyNumberFormat="1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167" fontId="33" fillId="0" borderId="0" xfId="0" applyNumberFormat="1" applyFont="1" applyBorder="1" applyAlignment="1">
      <alignment horizontal="center" vertical="center" wrapText="1"/>
    </xf>
    <xf numFmtId="167" fontId="33" fillId="0" borderId="29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8" fillId="0" borderId="0" xfId="21" applyFont="1" applyFill="1" applyBorder="1" applyAlignment="1">
      <alignment horizontal="left" vertical="center" wrapText="1"/>
    </xf>
    <xf numFmtId="44" fontId="33" fillId="0" borderId="11" xfId="0" applyNumberFormat="1" applyFont="1" applyBorder="1" applyAlignment="1">
      <alignment horizontal="left" vertical="center" wrapText="1"/>
    </xf>
    <xf numFmtId="167" fontId="35" fillId="0" borderId="7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8" borderId="11" xfId="0" applyFont="1" applyFill="1" applyBorder="1" applyAlignment="1">
      <alignment horizontal="left" vertical="center" wrapText="1"/>
    </xf>
    <xf numFmtId="167" fontId="35" fillId="0" borderId="10" xfId="1" applyNumberFormat="1" applyFont="1" applyFill="1" applyBorder="1" applyAlignment="1">
      <alignment horizontal="center" vertical="center" wrapText="1"/>
    </xf>
    <xf numFmtId="167" fontId="14" fillId="0" borderId="11" xfId="1" applyNumberFormat="1" applyFont="1" applyFill="1" applyBorder="1" applyAlignment="1">
      <alignment horizontal="center" vertical="center" wrapText="1"/>
    </xf>
    <xf numFmtId="167" fontId="13" fillId="0" borderId="11" xfId="1" applyNumberFormat="1" applyFont="1" applyFill="1" applyBorder="1" applyAlignment="1">
      <alignment horizontal="center" vertical="center" wrapText="1"/>
    </xf>
    <xf numFmtId="167" fontId="13" fillId="0" borderId="7" xfId="1" applyNumberFormat="1" applyFont="1" applyFill="1" applyBorder="1" applyAlignment="1">
      <alignment horizontal="center" vertical="center" wrapText="1"/>
    </xf>
    <xf numFmtId="167" fontId="32" fillId="14" borderId="7" xfId="0" applyNumberFormat="1" applyFont="1" applyFill="1" applyBorder="1" applyAlignment="1">
      <alignment horizontal="right" vertical="center" wrapText="1"/>
    </xf>
    <xf numFmtId="167" fontId="32" fillId="14" borderId="7" xfId="0" applyNumberFormat="1" applyFont="1" applyFill="1" applyBorder="1" applyAlignment="1">
      <alignment horizontal="center" vertical="center" wrapText="1"/>
    </xf>
    <xf numFmtId="167" fontId="13" fillId="14" borderId="7" xfId="0" applyNumberFormat="1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right" vertical="center" wrapText="1"/>
    </xf>
    <xf numFmtId="167" fontId="15" fillId="14" borderId="7" xfId="0" applyNumberFormat="1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right" vertical="center" wrapText="1"/>
    </xf>
    <xf numFmtId="167" fontId="15" fillId="14" borderId="7" xfId="0" applyNumberFormat="1" applyFont="1" applyFill="1" applyBorder="1" applyAlignment="1">
      <alignment horizontal="center" vertical="center" wrapText="1"/>
    </xf>
    <xf numFmtId="167" fontId="19" fillId="14" borderId="7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7" fontId="13" fillId="0" borderId="19" xfId="1" applyNumberFormat="1" applyFont="1" applyFill="1" applyBorder="1" applyAlignment="1">
      <alignment horizontal="center" vertical="center" wrapText="1"/>
    </xf>
    <xf numFmtId="167" fontId="13" fillId="0" borderId="51" xfId="1" applyNumberFormat="1" applyFont="1" applyFill="1" applyBorder="1" applyAlignment="1">
      <alignment horizontal="center" vertical="center" wrapText="1"/>
    </xf>
    <xf numFmtId="167" fontId="13" fillId="0" borderId="23" xfId="1" applyNumberFormat="1" applyFont="1" applyFill="1" applyBorder="1" applyAlignment="1">
      <alignment horizontal="center" vertical="center" wrapText="1"/>
    </xf>
    <xf numFmtId="167" fontId="13" fillId="0" borderId="9" xfId="1" applyNumberFormat="1" applyFont="1" applyFill="1" applyBorder="1" applyAlignment="1">
      <alignment horizontal="center" vertical="center" wrapText="1"/>
    </xf>
    <xf numFmtId="167" fontId="13" fillId="0" borderId="54" xfId="1" applyNumberFormat="1" applyFont="1" applyFill="1" applyBorder="1" applyAlignment="1">
      <alignment horizontal="center" vertical="center" wrapText="1"/>
    </xf>
    <xf numFmtId="167" fontId="13" fillId="0" borderId="75" xfId="1" applyNumberFormat="1" applyFont="1" applyFill="1" applyBorder="1" applyAlignment="1">
      <alignment horizontal="center" vertical="center" wrapText="1"/>
    </xf>
    <xf numFmtId="168" fontId="12" fillId="0" borderId="13" xfId="0" applyNumberFormat="1" applyFont="1" applyBorder="1" applyAlignment="1">
      <alignment horizontal="center" vertical="center" wrapText="1" shrinkToFit="1"/>
    </xf>
    <xf numFmtId="168" fontId="12" fillId="0" borderId="50" xfId="0" applyNumberFormat="1" applyFont="1" applyBorder="1" applyAlignment="1">
      <alignment horizontal="center" vertical="center" wrapText="1" shrinkToFit="1"/>
    </xf>
    <xf numFmtId="168" fontId="12" fillId="0" borderId="22" xfId="0" applyNumberFormat="1" applyFont="1" applyBorder="1" applyAlignment="1">
      <alignment horizontal="center" vertical="center" wrapText="1" shrinkToFit="1"/>
    </xf>
    <xf numFmtId="0" fontId="18" fillId="12" borderId="0" xfId="5" quotePrefix="1" applyFont="1" applyFill="1" applyBorder="1" applyAlignment="1">
      <alignment horizontal="left" vertical="center"/>
    </xf>
    <xf numFmtId="0" fontId="19" fillId="7" borderId="26" xfId="5" applyFont="1" applyFill="1" applyBorder="1" applyAlignment="1">
      <alignment horizontal="center"/>
    </xf>
    <xf numFmtId="0" fontId="19" fillId="7" borderId="27" xfId="5" applyFont="1" applyFill="1" applyBorder="1" applyAlignment="1">
      <alignment horizontal="center"/>
    </xf>
    <xf numFmtId="0" fontId="19" fillId="7" borderId="28" xfId="5" applyFont="1" applyFill="1" applyBorder="1" applyAlignment="1">
      <alignment horizontal="center"/>
    </xf>
    <xf numFmtId="0" fontId="19" fillId="7" borderId="0" xfId="5" applyFont="1" applyFill="1" applyBorder="1" applyAlignment="1">
      <alignment horizontal="center" vertical="center" textRotation="90" wrapText="1"/>
    </xf>
    <xf numFmtId="0" fontId="19" fillId="7" borderId="31" xfId="5" applyFont="1" applyFill="1" applyBorder="1" applyAlignment="1">
      <alignment horizontal="center" vertical="center" textRotation="90" wrapText="1"/>
    </xf>
    <xf numFmtId="0" fontId="18" fillId="10" borderId="0" xfId="5" applyFont="1" applyFill="1" applyBorder="1" applyAlignment="1">
      <alignment horizontal="justify" wrapText="1"/>
    </xf>
    <xf numFmtId="0" fontId="18" fillId="10" borderId="29" xfId="5" applyFont="1" applyFill="1" applyBorder="1" applyAlignment="1">
      <alignment horizontal="justify" wrapText="1"/>
    </xf>
    <xf numFmtId="0" fontId="18" fillId="10" borderId="0" xfId="5" quotePrefix="1" applyFont="1" applyFill="1" applyBorder="1"/>
    <xf numFmtId="0" fontId="18" fillId="12" borderId="0" xfId="5" applyFont="1" applyFill="1" applyBorder="1" applyAlignment="1">
      <alignment horizontal="justify" wrapText="1"/>
    </xf>
    <xf numFmtId="0" fontId="18" fillId="12" borderId="29" xfId="5" applyFont="1" applyFill="1" applyBorder="1" applyAlignment="1">
      <alignment horizontal="justify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8" fillId="0" borderId="60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9" fillId="6" borderId="39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47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4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33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63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right" vertical="center" wrapText="1"/>
    </xf>
    <xf numFmtId="49" fontId="18" fillId="0" borderId="34" xfId="0" applyNumberFormat="1" applyFont="1" applyBorder="1" applyAlignment="1">
      <alignment horizontal="right" vertical="center" wrapText="1"/>
    </xf>
    <xf numFmtId="49" fontId="18" fillId="0" borderId="44" xfId="0" applyNumberFormat="1" applyFont="1" applyBorder="1" applyAlignment="1">
      <alignment horizontal="right" vertical="center" wrapText="1"/>
    </xf>
    <xf numFmtId="49" fontId="18" fillId="0" borderId="33" xfId="0" applyNumberFormat="1" applyFont="1" applyBorder="1" applyAlignment="1">
      <alignment horizontal="right" vertical="center" wrapText="1"/>
    </xf>
    <xf numFmtId="49" fontId="18" fillId="0" borderId="42" xfId="0" applyNumberFormat="1" applyFont="1" applyBorder="1" applyAlignment="1">
      <alignment horizontal="right" vertical="center" wrapText="1"/>
    </xf>
    <xf numFmtId="49" fontId="18" fillId="0" borderId="43" xfId="0" applyNumberFormat="1" applyFont="1" applyBorder="1" applyAlignment="1">
      <alignment horizontal="right" vertical="center" wrapTex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40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7" borderId="77" xfId="0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horizontal="center" vertical="center" wrapText="1"/>
    </xf>
    <xf numFmtId="0" fontId="26" fillId="7" borderId="44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33" fillId="7" borderId="0" xfId="0" applyFont="1" applyFill="1" applyBorder="1" applyAlignment="1">
      <alignment horizontal="center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18" fillId="7" borderId="0" xfId="5" applyFont="1" applyFill="1" applyAlignment="1" applyProtection="1">
      <alignment horizontal="center" vertical="center" wrapText="1"/>
      <protection locked="0"/>
    </xf>
    <xf numFmtId="0" fontId="30" fillId="7" borderId="0" xfId="5" applyFont="1" applyFill="1" applyAlignment="1" applyProtection="1">
      <alignment horizontal="center" vertical="center"/>
      <protection locked="0"/>
    </xf>
    <xf numFmtId="0" fontId="19" fillId="7" borderId="0" xfId="5" applyFont="1" applyFill="1" applyAlignment="1" applyProtection="1">
      <alignment horizontal="center"/>
      <protection locked="0"/>
    </xf>
    <xf numFmtId="0" fontId="31" fillId="7" borderId="59" xfId="5" applyFont="1" applyFill="1" applyBorder="1" applyAlignment="1" applyProtection="1">
      <alignment horizontal="center" vertical="top" wrapText="1"/>
      <protection locked="0"/>
    </xf>
    <xf numFmtId="0" fontId="19" fillId="7" borderId="25" xfId="5" applyFont="1" applyFill="1" applyBorder="1" applyAlignment="1" applyProtection="1">
      <alignment horizontal="center" vertical="center" wrapText="1"/>
      <protection locked="0"/>
    </xf>
    <xf numFmtId="0" fontId="19" fillId="7" borderId="0" xfId="5" applyFont="1" applyFill="1" applyAlignment="1" applyProtection="1">
      <alignment horizontal="center" vertical="center" wrapText="1"/>
      <protection locked="0"/>
    </xf>
    <xf numFmtId="0" fontId="19" fillId="7" borderId="29" xfId="5" applyFont="1" applyFill="1" applyBorder="1" applyAlignment="1" applyProtection="1">
      <alignment horizontal="center" vertical="center" wrapText="1"/>
      <protection locked="0"/>
    </xf>
    <xf numFmtId="0" fontId="32" fillId="7" borderId="11" xfId="5" applyFont="1" applyFill="1" applyBorder="1" applyAlignment="1" applyProtection="1">
      <alignment horizontal="center" vertical="center" wrapText="1"/>
      <protection locked="0"/>
    </xf>
    <xf numFmtId="0" fontId="31" fillId="7" borderId="0" xfId="5" applyFont="1" applyFill="1" applyAlignment="1" applyProtection="1">
      <alignment horizontal="center" vertical="center" wrapText="1"/>
      <protection locked="0"/>
    </xf>
    <xf numFmtId="0" fontId="19" fillId="7" borderId="11" xfId="5" applyFont="1" applyFill="1" applyBorder="1" applyAlignment="1" applyProtection="1">
      <alignment horizontal="center" vertical="center" wrapText="1"/>
      <protection locked="0"/>
    </xf>
    <xf numFmtId="0" fontId="18" fillId="7" borderId="11" xfId="5" applyFont="1" applyFill="1" applyBorder="1" applyAlignment="1" applyProtection="1">
      <alignment horizontal="center" vertical="center" wrapText="1"/>
      <protection locked="0"/>
    </xf>
    <xf numFmtId="0" fontId="31" fillId="7" borderId="25" xfId="5" applyFont="1" applyFill="1" applyBorder="1" applyAlignment="1" applyProtection="1">
      <alignment horizontal="center" vertical="center" wrapText="1"/>
      <protection locked="0"/>
    </xf>
    <xf numFmtId="0" fontId="31" fillId="7" borderId="29" xfId="5" applyFont="1" applyFill="1" applyBorder="1" applyAlignment="1" applyProtection="1">
      <alignment horizontal="center" vertical="center" wrapText="1"/>
      <protection locked="0"/>
    </xf>
    <xf numFmtId="0" fontId="32" fillId="7" borderId="11" xfId="5" applyFont="1" applyFill="1" applyBorder="1" applyAlignment="1" applyProtection="1">
      <alignment horizontal="center" vertical="center"/>
      <protection locked="0"/>
    </xf>
    <xf numFmtId="0" fontId="18" fillId="7" borderId="25" xfId="5" applyFont="1" applyFill="1" applyBorder="1" applyAlignment="1" applyProtection="1">
      <alignment horizontal="center"/>
      <protection locked="0"/>
    </xf>
    <xf numFmtId="0" fontId="18" fillId="7" borderId="0" xfId="5" applyFont="1" applyFill="1" applyAlignment="1" applyProtection="1">
      <alignment horizontal="center"/>
      <protection locked="0"/>
    </xf>
    <xf numFmtId="0" fontId="18" fillId="7" borderId="29" xfId="5" applyFont="1" applyFill="1" applyBorder="1" applyAlignment="1" applyProtection="1">
      <alignment horizontal="center"/>
      <protection locked="0"/>
    </xf>
  </cellXfs>
  <cellStyles count="23">
    <cellStyle name="Hiperlink" xfId="21" builtinId="8"/>
    <cellStyle name="Moeda" xfId="1" builtinId="4"/>
    <cellStyle name="Moeda 2" xfId="2" xr:uid="{00000000-0005-0000-0000-000001000000}"/>
    <cellStyle name="Moeda 3" xfId="3" xr:uid="{00000000-0005-0000-0000-000002000000}"/>
    <cellStyle name="Moeda 4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_TELEFONIA_DIREB_EDITAL" xfId="22" xr:uid="{5957552B-303E-41B1-B8E8-5BFF752370BF}"/>
    <cellStyle name="Porcentagem" xfId="7" builtinId="5"/>
    <cellStyle name="Porcentagem 2" xfId="8" xr:uid="{00000000-0005-0000-0000-000008000000}"/>
    <cellStyle name="Porcentagem 3" xfId="9" xr:uid="{00000000-0005-0000-0000-000009000000}"/>
    <cellStyle name="Porcentagem 4" xfId="10" xr:uid="{00000000-0005-0000-0000-00000A000000}"/>
    <cellStyle name="Porcentagem 4 2" xfId="11" xr:uid="{00000000-0005-0000-0000-00000B000000}"/>
    <cellStyle name="Porcentagem 4 2 2" xfId="12" xr:uid="{00000000-0005-0000-0000-00000C000000}"/>
    <cellStyle name="Separador de milhares 2" xfId="13" xr:uid="{00000000-0005-0000-0000-00000D000000}"/>
    <cellStyle name="Separador de milhares 3" xfId="14" xr:uid="{00000000-0005-0000-0000-00000E000000}"/>
    <cellStyle name="Título 1 1" xfId="15" xr:uid="{00000000-0005-0000-0000-00000F000000}"/>
    <cellStyle name="Título 5" xfId="16" xr:uid="{00000000-0005-0000-0000-000010000000}"/>
    <cellStyle name="Vírgula" xfId="20" builtinId="3"/>
    <cellStyle name="Vírgula 2" xfId="17" xr:uid="{00000000-0005-0000-0000-000012000000}"/>
    <cellStyle name="Vírgula 3" xfId="18" xr:uid="{00000000-0005-0000-0000-000013000000}"/>
    <cellStyle name="Vírgula 4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790575</xdr:colOff>
      <xdr:row>0</xdr:row>
      <xdr:rowOff>0</xdr:rowOff>
    </xdr:from>
    <xdr:to>
      <xdr:col>9</xdr:col>
      <xdr:colOff>4960</xdr:colOff>
      <xdr:row>3</xdr:row>
      <xdr:rowOff>111499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43CD65-FF78-4D01-9712-7331B0BDE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0" y="38100"/>
          <a:ext cx="533752" cy="513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ochaves/OneDrive/Prefeitura%20Universit&#225;ria/Manuten&#231;&#227;o%20Predial/Valor%20Limite%20-%20Planilha%20-%20SM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"/>
      <sheetName val="Variação"/>
      <sheetName val="CONSOLIDADA"/>
      <sheetName val="RESUMO"/>
      <sheetName val="ENCARREGADO"/>
      <sheetName val="ELETRICISTA"/>
      <sheetName val="BOMBEIRO"/>
      <sheetName val="PEDREIRO"/>
      <sheetName val="PINTOR"/>
      <sheetName val="CARPINTEIRO"/>
      <sheetName val="TEC TELEF"/>
      <sheetName val="REFRIGERAÇÃO"/>
      <sheetName val="ELETROMECÂNICO"/>
      <sheetName val="ALMOXARIFE"/>
      <sheetName val="AJUDANTE"/>
      <sheetName val="UNIFORME"/>
      <sheetName val="FERRAM USO GERAL"/>
      <sheetName val="FERRAM ESPECÍFICAS"/>
      <sheetName val="EPI"/>
      <sheetName val="Memória de Cálculo"/>
    </sheetNames>
    <sheetDataSet>
      <sheetData sheetId="0"/>
      <sheetData sheetId="1"/>
      <sheetData sheetId="2">
        <row r="47">
          <cell r="G47">
            <v>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3">
          <cell r="D63">
            <v>52.6</v>
          </cell>
        </row>
        <row r="116">
          <cell r="G116">
            <v>75.7</v>
          </cell>
        </row>
      </sheetData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ulo Chaves" id="{1EABE15F-A188-4776-B264-053C3185747F}" userId="861dbe09a14e23ac" providerId="Windows Live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3" dT="2020-05-19T19:33:18.68" personId="{1EABE15F-A188-4776-B264-053C3185747F}" id="{DB4911F8-A7B7-4D2C-A608-6287D0F912B6}">
    <text>Conforme contrato 01/2016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ojadomecanico.com.br/produto/85188/2/749/jogo-de-chaves-estrela-isoladas-vde-com-10-pecas---unior-612677br-unior-612677br" TargetMode="External"/><Relationship Id="rId13" Type="http://schemas.openxmlformats.org/officeDocument/2006/relationships/hyperlink" Target="http://www.lojadomecanico.com.br/produto/96727/2/207/153/Jogo-de-Chaves-Estrela-com-8-Pecas?utm_source=googleshopping&amp;utm_campaign=xmlshopping&amp;utm_medium=cpc&amp;gclid=CjwKCAiAksvTBRBFEiwADSBZfGixTYMrQIc1yWQ2fAXWpQ06gxFxJzjwy5AH8m6idlD9RlxNycsWCxoCi2MQAvD_BwE" TargetMode="External"/><Relationship Id="rId3" Type="http://schemas.openxmlformats.org/officeDocument/2006/relationships/hyperlink" Target="http://www.dutramaquinas.com.br/p/chave-grifo-12-tipo-stillson-300-mm-35-13-000-412?gclid=CjwKCAiAksvTBRBFEiwADSBZfLmIK1pQHJXtbVZyQdvFGlKRvigw456EM2FCehq8PWUNM6OIikLH2BoC30MQAvD_BwE" TargetMode="External"/><Relationship Id="rId7" Type="http://schemas.openxmlformats.org/officeDocument/2006/relationships/hyperlink" Target="http://www.estrela10.com.br/martelo-pena-320-mm-aco-vanadium-8605-500-gedore-179859-p13247841?gclid=CjwKCAiAksvTBRBFEiwADSBZfPi1GHbx1TZQrnUl4sZdOHr2nODhGrq2Gmj9HAYHrPR3xa1rCfhvOBoCFsEQAvD_BwE" TargetMode="External"/><Relationship Id="rId12" Type="http://schemas.openxmlformats.org/officeDocument/2006/relationships/hyperlink" Target="https://www.cofermeta.com.br/ferramentas-manuais/jogos-de-chave/jogo-de-chave-estria-de-6-a-22-mm-com-8-pecas-301401-belzer?parceiro=9290&amp;parceiro=1319&amp;gclid=CjwKCAiAksvTBRBFEiwADSBZfIL08g90DNX8gz4bFTMKxYx-NmZNnxNSxbKp1afu-Z0wTlLdWuu4VRoCGvUQAvD_BwE" TargetMode="External"/><Relationship Id="rId2" Type="http://schemas.openxmlformats.org/officeDocument/2006/relationships/hyperlink" Target="http://www.lojadomecanico.com.br/produto/2221/2/468/alicate-de-pressao-10-pol-gedore-137-10" TargetMode="External"/><Relationship Id="rId1" Type="http://schemas.openxmlformats.org/officeDocument/2006/relationships/hyperlink" Target="http://www.lojadomecanico.com.br/produto/18731/2/468/alicate-bomba-d-agua-10-pol---stanley-84015-stanley-84015" TargetMode="External"/><Relationship Id="rId6" Type="http://schemas.openxmlformats.org/officeDocument/2006/relationships/hyperlink" Target="http://www.dutramaquinas.com.br/p/chave-ajustavel-8-cromada-2?gclid=CjwKCAiAksvTBRBFEiwADSBZfGpRpNWOqnKlFK7QWHHxLR-qhSqhs2diaFEav36UxMnOsV-10WJpnhoCCmgQAvD_BwE" TargetMode="External"/><Relationship Id="rId11" Type="http://schemas.openxmlformats.org/officeDocument/2006/relationships/hyperlink" Target="https://www.cofermeta.com.br/ferramentas-manuais/jogos-de-chave/jogo-de-chave-canhao-de-1-8-a-9-16-polegada-com-10-chaves?parceiro=9290&amp;parceiro=1319&amp;gclid=CjwKCAiAksvTBRBFEiwADSBZfBnOP0cf-SO_nUlKvH2NiwNXXbax3Tr2MlwYmdenR1GVuYCJoVfbzxoC4jIQAvD_BwE" TargetMode="External"/><Relationship Id="rId5" Type="http://schemas.openxmlformats.org/officeDocument/2006/relationships/hyperlink" Target="http://www.lojadomecanico.com.br/produto/18073/2/206/jogo-de-chave-combinada-de-6-a-22-mm-com-17-pecas---gedore-1b-17m-gedore-1b-17m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://www.fg.com.br/jogo-de-chave-allen-curta-19-pecas-42-19p---gedore/p" TargetMode="External"/><Relationship Id="rId4" Type="http://schemas.openxmlformats.org/officeDocument/2006/relationships/hyperlink" Target="http://www.lojadomecanico.com.br/produto/12208/2/206/jogo-de-chaves-combinadas-em-polegadas-com-16-pecas---gedore-1b-16p-gedore-1b-16p" TargetMode="External"/><Relationship Id="rId9" Type="http://schemas.openxmlformats.org/officeDocument/2006/relationships/hyperlink" Target="http://www.lojadomecanico.com.br/produto/64045/2/586/jogo-de-chaves-allen-4-a-19mm-com-13-pecas---belzer-220402br-belzer-220402br" TargetMode="External"/><Relationship Id="rId14" Type="http://schemas.openxmlformats.org/officeDocument/2006/relationships/hyperlink" Target="http://www.dutramaquinas.com.br/p/alicate-de-pressao-bico-curvo-10-36-62-000-700?gclid=CjwKCAiAksvTBRBFEiwADSBZfHkq8UMMr7vO34hl3Aj3xr6WjGXtT_Whw64f73ucw_65Iq-gEIp5ehoChOEQAvD_Bw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016D-9D74-49AC-BF9D-42D5BBCA8436}">
  <sheetPr>
    <pageSetUpPr fitToPage="1"/>
  </sheetPr>
  <dimension ref="B1:O141"/>
  <sheetViews>
    <sheetView topLeftCell="A45" zoomScale="130" zoomScaleNormal="130" workbookViewId="0">
      <selection activeCell="H7" sqref="H7:H16"/>
    </sheetView>
  </sheetViews>
  <sheetFormatPr defaultColWidth="8" defaultRowHeight="15" x14ac:dyDescent="0.2"/>
  <cols>
    <col min="1" max="1" width="8" style="2"/>
    <col min="2" max="2" width="6.5703125" style="4" customWidth="1"/>
    <col min="3" max="3" width="26" style="2" customWidth="1"/>
    <col min="4" max="4" width="15.28515625" style="2" customWidth="1"/>
    <col min="5" max="6" width="17.140625" style="2" customWidth="1"/>
    <col min="7" max="7" width="15.5703125" style="2" customWidth="1"/>
    <col min="8" max="8" width="17.5703125" style="2" customWidth="1"/>
    <col min="9" max="14" width="8" style="2"/>
    <col min="15" max="15" width="15.5703125" style="2" bestFit="1" customWidth="1"/>
    <col min="16" max="16384" width="8" style="2"/>
  </cols>
  <sheetData>
    <row r="1" spans="2:15" x14ac:dyDescent="0.25">
      <c r="B1" s="507"/>
      <c r="C1" s="507"/>
      <c r="D1" s="507"/>
      <c r="E1" s="507"/>
      <c r="F1" s="507"/>
      <c r="G1" s="507"/>
      <c r="H1" s="507"/>
      <c r="I1" s="1"/>
    </row>
    <row r="2" spans="2:15" x14ac:dyDescent="0.25">
      <c r="B2" s="507"/>
      <c r="C2" s="507"/>
      <c r="D2" s="507"/>
      <c r="E2" s="507"/>
      <c r="F2" s="507"/>
      <c r="G2" s="507"/>
      <c r="H2" s="507"/>
      <c r="I2" s="3"/>
    </row>
    <row r="3" spans="2:15" ht="15.75" thickBot="1" x14ac:dyDescent="0.25"/>
    <row r="4" spans="2:15" x14ac:dyDescent="0.2">
      <c r="B4" s="508" t="s">
        <v>582</v>
      </c>
      <c r="C4" s="509"/>
      <c r="D4" s="509"/>
      <c r="E4" s="509"/>
      <c r="F4" s="509"/>
      <c r="G4" s="509"/>
      <c r="H4" s="510"/>
    </row>
    <row r="5" spans="2:15" ht="89.25" customHeight="1" x14ac:dyDescent="0.2">
      <c r="B5" s="511" t="s">
        <v>580</v>
      </c>
      <c r="C5" s="512"/>
      <c r="D5" s="512"/>
      <c r="E5" s="512"/>
      <c r="F5" s="512"/>
      <c r="G5" s="512"/>
      <c r="H5" s="513"/>
    </row>
    <row r="6" spans="2:15" s="4" customFormat="1" ht="45" x14ac:dyDescent="0.2">
      <c r="B6" s="349" t="s">
        <v>203</v>
      </c>
      <c r="C6" s="296" t="s">
        <v>204</v>
      </c>
      <c r="D6" s="296" t="s">
        <v>205</v>
      </c>
      <c r="E6" s="296" t="s">
        <v>206</v>
      </c>
      <c r="F6" s="296" t="s">
        <v>207</v>
      </c>
      <c r="G6" s="296" t="s">
        <v>208</v>
      </c>
      <c r="H6" s="350" t="s">
        <v>209</v>
      </c>
    </row>
    <row r="7" spans="2:15" x14ac:dyDescent="0.2">
      <c r="B7" s="520">
        <v>1</v>
      </c>
      <c r="C7" s="5" t="s">
        <v>210</v>
      </c>
      <c r="D7" s="6">
        <v>1</v>
      </c>
      <c r="E7" s="478">
        <f>'ENCARREGADO GERAL'!L139</f>
        <v>0</v>
      </c>
      <c r="F7" s="478">
        <f>SUM(E7*D7)</f>
        <v>0</v>
      </c>
      <c r="G7" s="514">
        <f>SUM(F7:F16)</f>
        <v>0</v>
      </c>
      <c r="H7" s="517">
        <f>G7*6</f>
        <v>0</v>
      </c>
    </row>
    <row r="8" spans="2:15" x14ac:dyDescent="0.2">
      <c r="B8" s="521"/>
      <c r="C8" s="5" t="s">
        <v>211</v>
      </c>
      <c r="D8" s="6">
        <v>2</v>
      </c>
      <c r="E8" s="478">
        <f>ELETRICISTA!L139</f>
        <v>0</v>
      </c>
      <c r="F8" s="478">
        <f t="shared" ref="F8:F16" si="0">SUM(E8*D8)</f>
        <v>0</v>
      </c>
      <c r="G8" s="515"/>
      <c r="H8" s="518"/>
    </row>
    <row r="9" spans="2:15" x14ac:dyDescent="0.2">
      <c r="B9" s="521"/>
      <c r="C9" s="5" t="s">
        <v>212</v>
      </c>
      <c r="D9" s="6">
        <v>2</v>
      </c>
      <c r="E9" s="478">
        <f>BOMBEIRO!L139</f>
        <v>0</v>
      </c>
      <c r="F9" s="478">
        <f t="shared" si="0"/>
        <v>0</v>
      </c>
      <c r="G9" s="515"/>
      <c r="H9" s="518"/>
    </row>
    <row r="10" spans="2:15" x14ac:dyDescent="0.2">
      <c r="B10" s="521"/>
      <c r="C10" s="5" t="s">
        <v>213</v>
      </c>
      <c r="D10" s="6">
        <v>2</v>
      </c>
      <c r="E10" s="478">
        <f>PEDREIRO!L139</f>
        <v>0</v>
      </c>
      <c r="F10" s="478">
        <f t="shared" si="0"/>
        <v>0</v>
      </c>
      <c r="G10" s="515"/>
      <c r="H10" s="518"/>
    </row>
    <row r="11" spans="2:15" x14ac:dyDescent="0.2">
      <c r="B11" s="521"/>
      <c r="C11" s="5" t="s">
        <v>214</v>
      </c>
      <c r="D11" s="6">
        <v>2</v>
      </c>
      <c r="E11" s="478">
        <f>PINTOR!L139</f>
        <v>0</v>
      </c>
      <c r="F11" s="478">
        <f t="shared" si="0"/>
        <v>0</v>
      </c>
      <c r="G11" s="515"/>
      <c r="H11" s="518"/>
      <c r="O11" s="7"/>
    </row>
    <row r="12" spans="2:15" x14ac:dyDescent="0.2">
      <c r="B12" s="521"/>
      <c r="C12" s="5" t="s">
        <v>215</v>
      </c>
      <c r="D12" s="6">
        <v>4</v>
      </c>
      <c r="E12" s="478">
        <f>CARPINTEIRO!L139</f>
        <v>0</v>
      </c>
      <c r="F12" s="478">
        <f t="shared" si="0"/>
        <v>0</v>
      </c>
      <c r="G12" s="515"/>
      <c r="H12" s="518"/>
    </row>
    <row r="13" spans="2:15" x14ac:dyDescent="0.2">
      <c r="B13" s="521"/>
      <c r="C13" s="5" t="s">
        <v>216</v>
      </c>
      <c r="D13" s="6">
        <v>1</v>
      </c>
      <c r="E13" s="478">
        <f>'TEC TELEFONIA'!L139</f>
        <v>0</v>
      </c>
      <c r="F13" s="478">
        <f t="shared" si="0"/>
        <v>0</v>
      </c>
      <c r="G13" s="515"/>
      <c r="H13" s="518"/>
    </row>
    <row r="14" spans="2:15" x14ac:dyDescent="0.2">
      <c r="B14" s="521"/>
      <c r="C14" s="5" t="s">
        <v>217</v>
      </c>
      <c r="D14" s="6">
        <v>1</v>
      </c>
      <c r="E14" s="478">
        <f>'MEC REFRIGERAÇÃO'!L139</f>
        <v>0</v>
      </c>
      <c r="F14" s="478">
        <f t="shared" si="0"/>
        <v>0</v>
      </c>
      <c r="G14" s="515"/>
      <c r="H14" s="518"/>
    </row>
    <row r="15" spans="2:15" x14ac:dyDescent="0.2">
      <c r="B15" s="521"/>
      <c r="C15" s="5" t="s">
        <v>219</v>
      </c>
      <c r="D15" s="6">
        <v>1</v>
      </c>
      <c r="E15" s="478">
        <f>ALMOXARIFE!L139</f>
        <v>0</v>
      </c>
      <c r="F15" s="478">
        <f t="shared" si="0"/>
        <v>0</v>
      </c>
      <c r="G15" s="515"/>
      <c r="H15" s="518"/>
    </row>
    <row r="16" spans="2:15" x14ac:dyDescent="0.2">
      <c r="B16" s="522"/>
      <c r="C16" s="5" t="s">
        <v>220</v>
      </c>
      <c r="D16" s="6">
        <v>4</v>
      </c>
      <c r="E16" s="478">
        <f>AJUDANTE!L139</f>
        <v>0</v>
      </c>
      <c r="F16" s="478">
        <f t="shared" si="0"/>
        <v>0</v>
      </c>
      <c r="G16" s="516"/>
      <c r="H16" s="519"/>
    </row>
    <row r="17" spans="2:8" x14ac:dyDescent="0.2">
      <c r="B17" s="352"/>
      <c r="C17" s="9" t="s">
        <v>496</v>
      </c>
      <c r="D17" s="8">
        <f>SUM(D7:D16)</f>
        <v>20</v>
      </c>
      <c r="E17" s="9"/>
      <c r="F17" s="9"/>
      <c r="G17" s="10"/>
      <c r="H17" s="353"/>
    </row>
    <row r="18" spans="2:8" x14ac:dyDescent="0.2">
      <c r="B18" s="351"/>
      <c r="C18" s="492" t="s">
        <v>221</v>
      </c>
      <c r="D18" s="493"/>
      <c r="E18" s="493"/>
      <c r="F18" s="493"/>
      <c r="G18" s="493"/>
      <c r="H18" s="498"/>
    </row>
    <row r="19" spans="2:8" ht="29.25" customHeight="1" x14ac:dyDescent="0.2">
      <c r="B19" s="354">
        <v>2</v>
      </c>
      <c r="C19" s="499" t="s">
        <v>593</v>
      </c>
      <c r="D19" s="500"/>
      <c r="E19" s="500"/>
      <c r="F19" s="501"/>
      <c r="G19" s="479">
        <f>ROUND(H19/6,2)</f>
        <v>80000</v>
      </c>
      <c r="H19" s="480">
        <v>480000</v>
      </c>
    </row>
    <row r="20" spans="2:8" x14ac:dyDescent="0.2">
      <c r="B20" s="352"/>
      <c r="C20" s="9"/>
      <c r="D20" s="9"/>
      <c r="E20" s="9"/>
      <c r="F20" s="9"/>
      <c r="G20" s="9"/>
      <c r="H20" s="355"/>
    </row>
    <row r="21" spans="2:8" ht="30" x14ac:dyDescent="0.2">
      <c r="B21" s="351"/>
      <c r="C21" s="11" t="s">
        <v>222</v>
      </c>
      <c r="D21" s="502" t="s">
        <v>223</v>
      </c>
      <c r="E21" s="503"/>
      <c r="F21" s="504"/>
      <c r="G21" s="505" t="s">
        <v>224</v>
      </c>
      <c r="H21" s="506"/>
    </row>
    <row r="22" spans="2:8" ht="90" x14ac:dyDescent="0.2">
      <c r="B22" s="354">
        <v>3</v>
      </c>
      <c r="C22" s="5" t="s">
        <v>225</v>
      </c>
      <c r="D22" s="489" t="s">
        <v>226</v>
      </c>
      <c r="E22" s="490"/>
      <c r="F22" s="491"/>
      <c r="G22" s="479">
        <f>ROUND(H22/6,2)</f>
        <v>20000</v>
      </c>
      <c r="H22" s="480">
        <v>120000</v>
      </c>
    </row>
    <row r="23" spans="2:8" x14ac:dyDescent="0.2">
      <c r="B23" s="351"/>
      <c r="C23" s="492" t="s">
        <v>227</v>
      </c>
      <c r="D23" s="493"/>
      <c r="E23" s="493"/>
      <c r="F23" s="493"/>
      <c r="G23" s="494"/>
      <c r="H23" s="480">
        <f>H22+H19+H7</f>
        <v>600000</v>
      </c>
    </row>
    <row r="24" spans="2:8" ht="53.25" customHeight="1" thickBot="1" x14ac:dyDescent="0.25">
      <c r="B24" s="495" t="s">
        <v>592</v>
      </c>
      <c r="C24" s="496"/>
      <c r="D24" s="496"/>
      <c r="E24" s="496"/>
      <c r="F24" s="496"/>
      <c r="G24" s="496"/>
      <c r="H24" s="497"/>
    </row>
    <row r="27" spans="2:8" x14ac:dyDescent="0.2">
      <c r="B27" s="12"/>
    </row>
    <row r="28" spans="2:8" x14ac:dyDescent="0.2">
      <c r="B28" s="12"/>
    </row>
    <row r="29" spans="2:8" x14ac:dyDescent="0.2">
      <c r="B29" s="12"/>
    </row>
    <row r="30" spans="2:8" x14ac:dyDescent="0.2">
      <c r="B30" s="12"/>
    </row>
    <row r="31" spans="2:8" x14ac:dyDescent="0.2">
      <c r="B31" s="12"/>
    </row>
    <row r="32" spans="2:8" x14ac:dyDescent="0.2">
      <c r="B32" s="12"/>
    </row>
    <row r="33" spans="2:2" x14ac:dyDescent="0.2">
      <c r="B33" s="12"/>
    </row>
    <row r="34" spans="2:2" x14ac:dyDescent="0.2">
      <c r="B34" s="12"/>
    </row>
    <row r="141" spans="3:3" x14ac:dyDescent="0.2">
      <c r="C141" s="15"/>
    </row>
  </sheetData>
  <mergeCells count="14">
    <mergeCell ref="B1:H1"/>
    <mergeCell ref="B2:H2"/>
    <mergeCell ref="B4:H4"/>
    <mergeCell ref="B5:H5"/>
    <mergeCell ref="G7:G16"/>
    <mergeCell ref="H7:H16"/>
    <mergeCell ref="B7:B16"/>
    <mergeCell ref="D22:F22"/>
    <mergeCell ref="C23:G23"/>
    <mergeCell ref="B24:H24"/>
    <mergeCell ref="C18:H18"/>
    <mergeCell ref="C19:F19"/>
    <mergeCell ref="D21:F21"/>
    <mergeCell ref="G21:H21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D328-C356-4BA7-AB62-EF4CA4780ED8}">
  <dimension ref="A2:N148"/>
  <sheetViews>
    <sheetView topLeftCell="A27" zoomScale="160" zoomScaleNormal="160" workbookViewId="0">
      <selection activeCell="L110" sqref="L110:L114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14" customWidth="1"/>
    <col min="13" max="13" width="14.7109375" style="14" customWidth="1"/>
    <col min="14" max="14" width="14.28515625" style="14" customWidth="1"/>
    <col min="15" max="16384" width="9.140625" style="14"/>
  </cols>
  <sheetData>
    <row r="2" spans="2:12" x14ac:dyDescent="0.2">
      <c r="B2" s="593" t="s">
        <v>30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2:12" ht="13.5" thickBot="1" x14ac:dyDescent="0.25"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2" ht="13.5" thickBot="1" x14ac:dyDescent="0.25">
      <c r="B7" s="21" t="s">
        <v>31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24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27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27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29">
        <v>6</v>
      </c>
    </row>
    <row r="12" spans="2:1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2:12" ht="13.5" thickBot="1" x14ac:dyDescent="0.25">
      <c r="B13" s="21" t="s">
        <v>32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2:12" ht="25.5" x14ac:dyDescent="0.2">
      <c r="B14" s="579" t="s">
        <v>33</v>
      </c>
      <c r="C14" s="580"/>
      <c r="D14" s="30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2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35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"/>
    </row>
    <row r="18" spans="2:12" ht="13.5" thickBot="1" x14ac:dyDescent="0.25">
      <c r="B18" s="571"/>
      <c r="C18" s="572"/>
      <c r="D18" s="39"/>
      <c r="E18" s="115"/>
      <c r="F18" s="115"/>
      <c r="G18" s="115"/>
      <c r="H18" s="40"/>
      <c r="I18" s="40"/>
      <c r="J18" s="40"/>
      <c r="K18" s="40"/>
      <c r="L18" s="40"/>
    </row>
    <row r="19" spans="2:12" x14ac:dyDescent="0.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2:12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2" x14ac:dyDescent="0.2">
      <c r="B21" s="593" t="s">
        <v>55</v>
      </c>
      <c r="C21" s="593"/>
      <c r="D21" s="593"/>
      <c r="E21" s="593"/>
      <c r="F21" s="593"/>
      <c r="G21" s="593"/>
      <c r="H21" s="593"/>
      <c r="I21" s="593"/>
      <c r="J21" s="593"/>
      <c r="K21" s="593"/>
      <c r="L21" s="593"/>
    </row>
    <row r="22" spans="2:12" x14ac:dyDescent="0.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ht="13.5" thickBot="1" x14ac:dyDescent="0.25">
      <c r="B23" s="21" t="s">
        <v>36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08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09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6" t="s">
        <v>577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48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18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55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11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12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150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150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13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150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158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67">
        <f>ROUND(SUM(L32:L37),2)</f>
        <v>0</v>
      </c>
    </row>
    <row r="39" spans="2:12" s="72" customFormat="1" ht="13.5" thickBot="1" x14ac:dyDescent="0.25">
      <c r="B39" s="68"/>
      <c r="C39" s="69"/>
      <c r="D39" s="69"/>
      <c r="E39" s="70"/>
      <c r="F39" s="70"/>
      <c r="G39" s="70"/>
      <c r="H39" s="71"/>
      <c r="I39" s="71"/>
      <c r="J39" s="71"/>
      <c r="K39" s="71"/>
      <c r="L39" s="71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55"/>
    </row>
    <row r="41" spans="2:12" s="72" customFormat="1" x14ac:dyDescent="0.2">
      <c r="B41" s="68"/>
      <c r="C41" s="69"/>
      <c r="D41" s="69"/>
      <c r="E41" s="70"/>
      <c r="F41" s="70"/>
      <c r="G41" s="70"/>
      <c r="H41" s="71"/>
      <c r="I41" s="71"/>
      <c r="J41" s="71"/>
      <c r="K41" s="71"/>
      <c r="L41" s="71"/>
    </row>
    <row r="42" spans="2:12" ht="13.5" thickBot="1" x14ac:dyDescent="0.25">
      <c r="B42" s="21" t="s">
        <v>99</v>
      </c>
      <c r="C42" s="22"/>
      <c r="D42" s="22"/>
      <c r="E42" s="73"/>
      <c r="F42" s="73"/>
      <c r="G42" s="73"/>
      <c r="H42" s="22"/>
      <c r="I42" s="22"/>
      <c r="J42" s="22"/>
      <c r="K42" s="22"/>
      <c r="L42" s="22"/>
    </row>
    <row r="43" spans="2:12" x14ac:dyDescent="0.2">
      <c r="B43" s="74" t="s">
        <v>97</v>
      </c>
      <c r="C43" s="122" t="s">
        <v>61</v>
      </c>
      <c r="D43" s="30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2" t="s">
        <v>14</v>
      </c>
    </row>
    <row r="44" spans="2:12" x14ac:dyDescent="0.2">
      <c r="B44" s="41" t="s">
        <v>0</v>
      </c>
      <c r="C44" s="124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78">
        <f>ROUND(D44*$L$38,2)</f>
        <v>0</v>
      </c>
    </row>
    <row r="45" spans="2:12" ht="13.5" thickBot="1" x14ac:dyDescent="0.25">
      <c r="B45" s="41" t="s">
        <v>2</v>
      </c>
      <c r="C45" s="124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78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82">
        <f>SUM(L44:L45)</f>
        <v>0</v>
      </c>
    </row>
    <row r="47" spans="2:12" ht="13.5" thickBot="1" x14ac:dyDescent="0.25">
      <c r="B47" s="20"/>
      <c r="C47" s="20"/>
      <c r="D47" s="20"/>
      <c r="E47" s="48"/>
      <c r="F47" s="48"/>
      <c r="G47" s="48"/>
      <c r="H47" s="20"/>
      <c r="I47" s="20"/>
      <c r="J47" s="20"/>
      <c r="K47" s="20"/>
      <c r="L47" s="20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55"/>
    </row>
    <row r="49" spans="2:12" x14ac:dyDescent="0.2">
      <c r="B49" s="74" t="s">
        <v>101</v>
      </c>
      <c r="C49" s="113" t="s">
        <v>103</v>
      </c>
      <c r="D49" s="30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2" t="s">
        <v>14</v>
      </c>
    </row>
    <row r="50" spans="2:12" x14ac:dyDescent="0.2">
      <c r="B50" s="41" t="s">
        <v>0</v>
      </c>
      <c r="C50" s="114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78">
        <f>ROUND($D$50*$L$38,2)</f>
        <v>0</v>
      </c>
    </row>
    <row r="51" spans="2:12" x14ac:dyDescent="0.2">
      <c r="B51" s="41" t="s">
        <v>2</v>
      </c>
      <c r="C51" s="114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78">
        <f>ROUND(D51*$L$38,2)</f>
        <v>0</v>
      </c>
    </row>
    <row r="52" spans="2:12" x14ac:dyDescent="0.2">
      <c r="B52" s="41" t="s">
        <v>4</v>
      </c>
      <c r="C52" s="114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78">
        <f>ROUND(D52*$L$38,2)</f>
        <v>0</v>
      </c>
    </row>
    <row r="53" spans="2:12" x14ac:dyDescent="0.2">
      <c r="B53" s="41" t="s">
        <v>6</v>
      </c>
      <c r="C53" s="114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78">
        <f t="shared" ref="L53:L57" si="1">ROUND(D53*$L$38,2)</f>
        <v>0</v>
      </c>
    </row>
    <row r="54" spans="2:12" x14ac:dyDescent="0.2">
      <c r="B54" s="41" t="s">
        <v>7</v>
      </c>
      <c r="C54" s="114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78">
        <f t="shared" si="1"/>
        <v>0</v>
      </c>
    </row>
    <row r="55" spans="2:12" x14ac:dyDescent="0.2">
      <c r="B55" s="41" t="s">
        <v>8</v>
      </c>
      <c r="C55" s="156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86">
        <f>ROUND(D55*$L$38,2)</f>
        <v>0</v>
      </c>
    </row>
    <row r="56" spans="2:12" x14ac:dyDescent="0.2">
      <c r="B56" s="41" t="s">
        <v>9</v>
      </c>
      <c r="C56" s="114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78">
        <f t="shared" si="1"/>
        <v>0</v>
      </c>
    </row>
    <row r="57" spans="2:12" ht="13.5" thickBot="1" x14ac:dyDescent="0.25">
      <c r="B57" s="41" t="s">
        <v>17</v>
      </c>
      <c r="C57" s="114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78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89">
        <f>ROUND(SUM(L50:L57),2)</f>
        <v>0</v>
      </c>
    </row>
    <row r="59" spans="2:12" ht="13.5" thickBot="1" x14ac:dyDescent="0.25">
      <c r="B59" s="20"/>
      <c r="C59" s="20"/>
      <c r="D59" s="20"/>
      <c r="E59" s="48"/>
      <c r="F59" s="48"/>
      <c r="G59" s="48"/>
      <c r="H59" s="20"/>
      <c r="I59" s="20"/>
      <c r="J59" s="20"/>
      <c r="K59" s="20"/>
      <c r="L59" s="20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55"/>
    </row>
    <row r="61" spans="2:12" x14ac:dyDescent="0.2">
      <c r="B61" s="74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2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78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78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78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96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89">
        <f>ROUND(SUM(L62:L65),2)</f>
        <v>0</v>
      </c>
    </row>
    <row r="67" spans="2:12" ht="13.5" thickBot="1" x14ac:dyDescent="0.25">
      <c r="B67" s="20"/>
      <c r="C67" s="20"/>
      <c r="D67" s="20"/>
      <c r="E67" s="48"/>
      <c r="F67" s="48"/>
      <c r="G67" s="48"/>
      <c r="H67" s="20"/>
      <c r="I67" s="20"/>
      <c r="J67" s="20"/>
      <c r="K67" s="20"/>
      <c r="L67" s="20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55"/>
    </row>
    <row r="69" spans="2:12" x14ac:dyDescent="0.2">
      <c r="B69" s="74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2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98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98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98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89">
        <f>ROUND(SUM(L70:L72),2)</f>
        <v>0</v>
      </c>
    </row>
    <row r="74" spans="2:12" ht="13.5" thickBot="1" x14ac:dyDescent="0.25">
      <c r="B74" s="20"/>
      <c r="C74" s="20"/>
      <c r="D74" s="20"/>
      <c r="E74" s="48"/>
      <c r="F74" s="48"/>
      <c r="G74" s="48"/>
      <c r="H74" s="20"/>
      <c r="I74" s="20"/>
      <c r="J74" s="20"/>
      <c r="K74" s="20"/>
      <c r="L74" s="20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55"/>
    </row>
    <row r="76" spans="2:12" s="72" customFormat="1" ht="13.5" thickBot="1" x14ac:dyDescent="0.25">
      <c r="B76" s="99"/>
      <c r="E76" s="100"/>
      <c r="F76" s="100"/>
      <c r="G76" s="100"/>
    </row>
    <row r="77" spans="2:12" x14ac:dyDescent="0.2">
      <c r="B77" s="74">
        <v>3</v>
      </c>
      <c r="C77" s="122" t="s">
        <v>50</v>
      </c>
      <c r="D77" s="30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2" t="s">
        <v>14</v>
      </c>
    </row>
    <row r="78" spans="2:12" x14ac:dyDescent="0.2">
      <c r="B78" s="315" t="s">
        <v>0</v>
      </c>
      <c r="C78" s="124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78">
        <f>ROUND(D78*$L$38,2)</f>
        <v>0</v>
      </c>
    </row>
    <row r="79" spans="2:12" x14ac:dyDescent="0.2">
      <c r="B79" s="315" t="s">
        <v>2</v>
      </c>
      <c r="C79" s="124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78">
        <f t="shared" ref="L79:L83" si="3">ROUND(D79*$L$38,2)</f>
        <v>0</v>
      </c>
    </row>
    <row r="80" spans="2:12" x14ac:dyDescent="0.2">
      <c r="B80" s="315" t="s">
        <v>4</v>
      </c>
      <c r="C80" s="124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78">
        <f t="shared" si="3"/>
        <v>0</v>
      </c>
    </row>
    <row r="81" spans="2:12" x14ac:dyDescent="0.2">
      <c r="B81" s="315" t="s">
        <v>6</v>
      </c>
      <c r="C81" s="124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78">
        <f t="shared" si="3"/>
        <v>0</v>
      </c>
    </row>
    <row r="82" spans="2:12" ht="12.75" customHeight="1" x14ac:dyDescent="0.2">
      <c r="B82" s="315" t="s">
        <v>7</v>
      </c>
      <c r="C82" s="124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78">
        <f t="shared" si="3"/>
        <v>0</v>
      </c>
    </row>
    <row r="83" spans="2:12" ht="13.5" thickBot="1" x14ac:dyDescent="0.25">
      <c r="B83" s="315" t="s">
        <v>8</v>
      </c>
      <c r="C83" s="124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78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89">
        <f>ROUND(SUM(L78:L83),2)</f>
        <v>0</v>
      </c>
    </row>
    <row r="85" spans="2:12" ht="13.5" thickBot="1" x14ac:dyDescent="0.25">
      <c r="B85" s="101"/>
      <c r="C85" s="101"/>
      <c r="D85" s="102"/>
      <c r="E85" s="103"/>
      <c r="F85" s="103"/>
      <c r="G85" s="103"/>
      <c r="H85" s="102"/>
      <c r="I85" s="102"/>
      <c r="J85" s="102"/>
      <c r="K85" s="102"/>
      <c r="L85" s="1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55"/>
    </row>
    <row r="87" spans="2:12" s="72" customFormat="1" ht="13.5" thickBot="1" x14ac:dyDescent="0.25">
      <c r="B87" s="99"/>
      <c r="E87" s="100"/>
      <c r="F87" s="100"/>
      <c r="G87" s="100"/>
    </row>
    <row r="88" spans="2:12" x14ac:dyDescent="0.2">
      <c r="B88" s="74" t="s">
        <v>45</v>
      </c>
      <c r="C88" s="122" t="s">
        <v>117</v>
      </c>
      <c r="D88" s="30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2" t="s">
        <v>14</v>
      </c>
    </row>
    <row r="89" spans="2:12" x14ac:dyDescent="0.2">
      <c r="B89" s="41" t="s">
        <v>0</v>
      </c>
      <c r="C89" s="124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78">
        <f>ROUND(D89*$L$38,2)</f>
        <v>0</v>
      </c>
    </row>
    <row r="90" spans="2:12" x14ac:dyDescent="0.2">
      <c r="B90" s="41" t="s">
        <v>2</v>
      </c>
      <c r="C90" s="124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78">
        <f>ROUND(D90*$L$38,2)</f>
        <v>0</v>
      </c>
    </row>
    <row r="91" spans="2:12" x14ac:dyDescent="0.2">
      <c r="B91" s="41" t="s">
        <v>4</v>
      </c>
      <c r="C91" s="124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78">
        <f>ROUND(D91*$L$38,2)</f>
        <v>0</v>
      </c>
    </row>
    <row r="92" spans="2:12" x14ac:dyDescent="0.2">
      <c r="B92" s="41" t="s">
        <v>6</v>
      </c>
      <c r="C92" s="124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78">
        <f>ROUND(D92*$L$38,2)</f>
        <v>0</v>
      </c>
    </row>
    <row r="93" spans="2:12" x14ac:dyDescent="0.2">
      <c r="B93" s="41" t="s">
        <v>7</v>
      </c>
      <c r="C93" s="124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78">
        <f>ROUND(D93*$L$38,2)</f>
        <v>0</v>
      </c>
    </row>
    <row r="94" spans="2:12" ht="13.5" thickBot="1" x14ac:dyDescent="0.25">
      <c r="B94" s="41" t="s">
        <v>8</v>
      </c>
      <c r="C94" s="124" t="s">
        <v>139</v>
      </c>
      <c r="D94" s="76"/>
      <c r="E94" s="77"/>
      <c r="F94" s="79"/>
      <c r="G94" s="77"/>
      <c r="H94" s="78"/>
      <c r="I94" s="78"/>
      <c r="J94" s="78"/>
      <c r="K94" s="78"/>
      <c r="L94" s="78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82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108"/>
    </row>
    <row r="97" spans="1:14" x14ac:dyDescent="0.2">
      <c r="B97" s="74" t="s">
        <v>47</v>
      </c>
      <c r="C97" s="122" t="s">
        <v>140</v>
      </c>
      <c r="D97" s="30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2" t="s">
        <v>14</v>
      </c>
    </row>
    <row r="98" spans="1:14" ht="13.5" thickBot="1" x14ac:dyDescent="0.25">
      <c r="B98" s="41" t="s">
        <v>0</v>
      </c>
      <c r="C98" s="124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78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82">
        <f>ROUND(SUM(L98:L98),2)</f>
        <v>0</v>
      </c>
    </row>
    <row r="100" spans="1:14" s="72" customFormat="1" ht="13.5" customHeight="1" thickBot="1" x14ac:dyDescent="0.25">
      <c r="B100" s="69"/>
      <c r="C100" s="69"/>
      <c r="D100" s="109"/>
      <c r="E100" s="110"/>
      <c r="F100" s="110"/>
      <c r="G100" s="110"/>
      <c r="H100" s="111"/>
      <c r="I100" s="111"/>
      <c r="J100" s="111"/>
      <c r="K100" s="111"/>
      <c r="L100" s="111"/>
    </row>
    <row r="101" spans="1:14" s="72" customFormat="1" ht="13.5" customHeight="1" thickBot="1" x14ac:dyDescent="0.25">
      <c r="B101" s="11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53"/>
    </row>
    <row r="102" spans="1:14" x14ac:dyDescent="0.2">
      <c r="B102" s="74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2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78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78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82">
        <f>ROUND(SUM(L103:L104),2)</f>
        <v>0</v>
      </c>
    </row>
    <row r="106" spans="1:14" ht="13.5" thickBot="1" x14ac:dyDescent="0.25">
      <c r="B106" s="20"/>
      <c r="C106" s="20"/>
      <c r="D106" s="20"/>
      <c r="E106" s="48"/>
      <c r="F106" s="48"/>
      <c r="G106" s="48"/>
      <c r="H106" s="20"/>
      <c r="I106" s="20"/>
      <c r="J106" s="20"/>
      <c r="K106" s="20"/>
      <c r="L106" s="20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55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120"/>
      <c r="M108" s="72"/>
    </row>
    <row r="109" spans="1:14" s="116" customFormat="1" x14ac:dyDescent="0.2">
      <c r="A109" s="14"/>
      <c r="B109" s="74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0" t="s">
        <v>14</v>
      </c>
      <c r="I109" s="30" t="s">
        <v>14</v>
      </c>
      <c r="J109" s="30" t="s">
        <v>14</v>
      </c>
      <c r="K109" s="30" t="s">
        <v>14</v>
      </c>
      <c r="L109" s="32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78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78"/>
      <c r="M111" s="128"/>
      <c r="N111" s="128"/>
    </row>
    <row r="112" spans="1:14" s="116" customFormat="1" x14ac:dyDescent="0.2">
      <c r="A112" s="14"/>
      <c r="B112" s="41" t="s">
        <v>147</v>
      </c>
      <c r="C112" s="124" t="s">
        <v>262</v>
      </c>
      <c r="D112" s="124"/>
      <c r="E112" s="125"/>
      <c r="F112" s="126"/>
      <c r="G112" s="126"/>
      <c r="H112" s="126"/>
      <c r="I112" s="126"/>
      <c r="J112" s="126"/>
      <c r="K112" s="126"/>
      <c r="L112" s="78"/>
      <c r="M112" s="128"/>
      <c r="N112" s="128"/>
    </row>
    <row r="113" spans="1:14" s="116" customFormat="1" x14ac:dyDescent="0.2">
      <c r="A113" s="14"/>
      <c r="B113" s="41" t="s">
        <v>148</v>
      </c>
      <c r="C113" s="124" t="s">
        <v>264</v>
      </c>
      <c r="D113" s="124"/>
      <c r="E113" s="125"/>
      <c r="F113" s="126"/>
      <c r="G113" s="126"/>
      <c r="H113" s="126"/>
      <c r="I113" s="126"/>
      <c r="J113" s="126"/>
      <c r="K113" s="126"/>
      <c r="L113" s="78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78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78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89">
        <f>SUM(L110:L115)</f>
        <v>0</v>
      </c>
      <c r="M116" s="14"/>
    </row>
    <row r="117" spans="1:14" s="121" customFormat="1" ht="13.5" customHeight="1" thickBot="1" x14ac:dyDescent="0.25">
      <c r="A117" s="72"/>
      <c r="B117" s="69"/>
      <c r="C117" s="69"/>
      <c r="D117" s="69"/>
      <c r="E117" s="70"/>
      <c r="F117" s="111"/>
      <c r="G117" s="111"/>
      <c r="H117" s="111"/>
      <c r="I117" s="111"/>
      <c r="J117" s="111"/>
      <c r="K117" s="111"/>
      <c r="L117" s="111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55"/>
      <c r="M118" s="14"/>
    </row>
    <row r="119" spans="1:14" s="121" customFormat="1" ht="13.5" customHeight="1" thickBot="1" x14ac:dyDescent="0.25">
      <c r="A119" s="72"/>
      <c r="B119" s="69"/>
      <c r="C119" s="69"/>
      <c r="D119" s="69"/>
      <c r="E119" s="70"/>
      <c r="F119" s="111"/>
      <c r="G119" s="111"/>
      <c r="H119" s="111"/>
      <c r="I119" s="111"/>
      <c r="J119" s="111"/>
      <c r="K119" s="111"/>
      <c r="L119" s="111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137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124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140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124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140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124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141"/>
      <c r="M123" s="72"/>
    </row>
    <row r="124" spans="1:14" s="121" customFormat="1" ht="13.5" customHeight="1" x14ac:dyDescent="0.2">
      <c r="A124" s="72"/>
      <c r="B124" s="41"/>
      <c r="C124" s="124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142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124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141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147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89">
        <f>SUM(L121:L126)</f>
        <v>0</v>
      </c>
      <c r="M127" s="72"/>
    </row>
    <row r="128" spans="1:14" s="121" customFormat="1" ht="13.5" customHeight="1" thickBot="1" x14ac:dyDescent="0.25">
      <c r="A128" s="72"/>
      <c r="B128" s="69"/>
      <c r="C128" s="148"/>
      <c r="D128" s="69"/>
      <c r="E128" s="70"/>
      <c r="F128" s="111"/>
      <c r="G128" s="111"/>
      <c r="H128" s="111"/>
      <c r="I128" s="111"/>
      <c r="J128" s="111"/>
      <c r="K128" s="111"/>
      <c r="L128" s="111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55"/>
      <c r="M129" s="14"/>
    </row>
    <row r="130" spans="1:13" s="121" customFormat="1" ht="13.5" customHeight="1" thickBot="1" x14ac:dyDescent="0.25">
      <c r="A130" s="72"/>
      <c r="B130" s="69"/>
      <c r="C130" s="69"/>
      <c r="D130" s="69"/>
      <c r="E130" s="70"/>
      <c r="F130" s="111"/>
      <c r="G130" s="111"/>
      <c r="H130" s="111"/>
      <c r="I130" s="111"/>
      <c r="J130" s="111"/>
      <c r="K130" s="111"/>
      <c r="L130" s="111"/>
      <c r="M130" s="72"/>
    </row>
    <row r="131" spans="1:13" ht="12.75" customHeight="1" x14ac:dyDescent="0.2">
      <c r="B131" s="74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2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150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150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150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150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150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154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158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16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162"/>
    </row>
    <row r="144" spans="1:13" x14ac:dyDescent="0.2">
      <c r="H144" s="163"/>
      <c r="I144" s="163"/>
      <c r="J144" s="163"/>
      <c r="K144" s="163"/>
      <c r="L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3EFD-D741-4DFD-BA59-4B77E2A96896}">
  <dimension ref="A1:N148"/>
  <sheetViews>
    <sheetView topLeftCell="A22" zoomScale="145" zoomScaleNormal="145" workbookViewId="0">
      <selection activeCell="L110" sqref="L110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20.8554687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3" t="s">
        <v>219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1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2C5B-FE59-4E68-9A49-03AC3C33E961}">
  <dimension ref="A1:N148"/>
  <sheetViews>
    <sheetView topLeftCell="A61" zoomScale="145" zoomScaleNormal="145" workbookViewId="0">
      <selection activeCell="M29" sqref="M29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20.8554687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7" t="s">
        <v>220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1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6"/>
  <dimension ref="A1:M61"/>
  <sheetViews>
    <sheetView topLeftCell="A40" zoomScale="85" zoomScaleNormal="85" zoomScaleSheetLayoutView="85" workbookViewId="0">
      <selection activeCell="J60" sqref="J60"/>
    </sheetView>
  </sheetViews>
  <sheetFormatPr defaultColWidth="9.7109375" defaultRowHeight="15" x14ac:dyDescent="0.2"/>
  <cols>
    <col min="1" max="1" width="17.7109375" style="285" customWidth="1"/>
    <col min="2" max="2" width="9.85546875" style="288" bestFit="1" customWidth="1"/>
    <col min="3" max="3" width="10.42578125" style="288" bestFit="1" customWidth="1"/>
    <col min="4" max="4" width="16.42578125" style="288" customWidth="1"/>
    <col min="5" max="7" width="9.85546875" style="288" bestFit="1" customWidth="1"/>
    <col min="8" max="8" width="9.85546875" style="288" customWidth="1"/>
    <col min="9" max="9" width="10.42578125" style="288" bestFit="1" customWidth="1"/>
    <col min="10" max="10" width="9.140625" style="288" customWidth="1"/>
    <col min="11" max="11" width="14.85546875" style="288" customWidth="1"/>
    <col min="12" max="13" width="16" style="285" customWidth="1"/>
    <col min="14" max="16384" width="9.7109375" style="285"/>
  </cols>
  <sheetData>
    <row r="1" spans="1:13" ht="20.25" customHeight="1" x14ac:dyDescent="0.35">
      <c r="A1" s="600"/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</row>
    <row r="2" spans="1:13" x14ac:dyDescent="0.25">
      <c r="A2" s="507"/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</row>
    <row r="3" spans="1:13" ht="15.75" thickBot="1" x14ac:dyDescent="0.25"/>
    <row r="4" spans="1:13" ht="46.5" customHeight="1" x14ac:dyDescent="0.2">
      <c r="A4" s="601" t="s">
        <v>249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3"/>
    </row>
    <row r="5" spans="1:13" s="288" customFormat="1" ht="78" customHeight="1" x14ac:dyDescent="0.2">
      <c r="A5" s="414" t="s">
        <v>121</v>
      </c>
      <c r="B5" s="364" t="s">
        <v>250</v>
      </c>
      <c r="C5" s="364" t="s">
        <v>251</v>
      </c>
      <c r="D5" s="286" t="s">
        <v>252</v>
      </c>
      <c r="E5" s="364" t="s">
        <v>253</v>
      </c>
      <c r="F5" s="364" t="s">
        <v>254</v>
      </c>
      <c r="G5" s="364" t="s">
        <v>255</v>
      </c>
      <c r="H5" s="364" t="s">
        <v>487</v>
      </c>
      <c r="I5" s="364" t="s">
        <v>488</v>
      </c>
      <c r="J5" s="364" t="s">
        <v>489</v>
      </c>
      <c r="K5" s="364" t="s">
        <v>256</v>
      </c>
      <c r="L5" s="287" t="s">
        <v>257</v>
      </c>
      <c r="M5" s="415" t="s">
        <v>258</v>
      </c>
    </row>
    <row r="6" spans="1:13" ht="14.25" customHeight="1" x14ac:dyDescent="0.2">
      <c r="A6" s="416"/>
      <c r="B6" s="286"/>
      <c r="C6" s="286"/>
      <c r="D6" s="289" t="s">
        <v>202</v>
      </c>
      <c r="E6" s="289" t="s">
        <v>202</v>
      </c>
      <c r="F6" s="289" t="s">
        <v>202</v>
      </c>
      <c r="G6" s="286"/>
      <c r="H6" s="286"/>
      <c r="I6" s="286"/>
      <c r="J6" s="286"/>
      <c r="K6" s="289" t="s">
        <v>202</v>
      </c>
      <c r="L6" s="417"/>
      <c r="M6" s="418"/>
    </row>
    <row r="7" spans="1:13" ht="14.25" customHeight="1" x14ac:dyDescent="0.2">
      <c r="A7" s="595" t="s">
        <v>210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417"/>
      <c r="M7" s="418"/>
    </row>
    <row r="8" spans="1:13" ht="22.5" customHeight="1" x14ac:dyDescent="0.2">
      <c r="A8" s="419" t="s">
        <v>259</v>
      </c>
      <c r="B8" s="290">
        <v>2</v>
      </c>
      <c r="C8" s="290">
        <v>2</v>
      </c>
      <c r="D8" s="290">
        <v>1</v>
      </c>
      <c r="E8" s="289"/>
      <c r="F8" s="290">
        <v>4</v>
      </c>
      <c r="G8" s="290">
        <v>1</v>
      </c>
      <c r="H8" s="290"/>
      <c r="I8" s="290"/>
      <c r="J8" s="290"/>
      <c r="K8" s="290">
        <v>1</v>
      </c>
      <c r="L8" s="417"/>
      <c r="M8" s="418"/>
    </row>
    <row r="9" spans="1:13" s="427" customFormat="1" ht="22.5" customHeight="1" x14ac:dyDescent="0.2">
      <c r="A9" s="424" t="s">
        <v>260</v>
      </c>
      <c r="B9" s="422"/>
      <c r="C9" s="422"/>
      <c r="D9" s="422"/>
      <c r="E9" s="422"/>
      <c r="F9" s="422"/>
      <c r="G9" s="422"/>
      <c r="H9" s="423"/>
      <c r="I9" s="423"/>
      <c r="J9" s="423"/>
      <c r="K9" s="422"/>
      <c r="L9" s="425"/>
      <c r="M9" s="426"/>
    </row>
    <row r="10" spans="1:13" s="427" customFormat="1" ht="22.5" customHeight="1" x14ac:dyDescent="0.2">
      <c r="A10" s="424" t="s">
        <v>198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8"/>
      <c r="M10" s="429"/>
    </row>
    <row r="11" spans="1:13" ht="22.5" customHeight="1" x14ac:dyDescent="0.2">
      <c r="A11" s="595" t="s">
        <v>220</v>
      </c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417"/>
      <c r="M11" s="418"/>
    </row>
    <row r="12" spans="1:13" ht="22.5" customHeight="1" x14ac:dyDescent="0.2">
      <c r="A12" s="419" t="s">
        <v>259</v>
      </c>
      <c r="B12" s="290">
        <v>2</v>
      </c>
      <c r="C12" s="290">
        <v>2</v>
      </c>
      <c r="D12" s="290">
        <v>1</v>
      </c>
      <c r="E12" s="290">
        <v>2</v>
      </c>
      <c r="F12" s="290">
        <v>4</v>
      </c>
      <c r="G12" s="290">
        <v>1</v>
      </c>
      <c r="H12" s="290"/>
      <c r="I12" s="290"/>
      <c r="J12" s="290"/>
      <c r="K12" s="290">
        <v>1</v>
      </c>
      <c r="L12" s="417"/>
      <c r="M12" s="418"/>
    </row>
    <row r="13" spans="1:13" s="433" customFormat="1" ht="22.5" customHeight="1" x14ac:dyDescent="0.2">
      <c r="A13" s="430" t="s">
        <v>260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31"/>
      <c r="M13" s="432"/>
    </row>
    <row r="14" spans="1:13" s="433" customFormat="1" ht="22.5" customHeight="1" x14ac:dyDescent="0.2">
      <c r="A14" s="430" t="s">
        <v>198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34"/>
      <c r="M14" s="435"/>
    </row>
    <row r="15" spans="1:13" ht="22.5" customHeight="1" x14ac:dyDescent="0.2">
      <c r="A15" s="595" t="s">
        <v>211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417"/>
      <c r="M15" s="418"/>
    </row>
    <row r="16" spans="1:13" ht="22.5" customHeight="1" x14ac:dyDescent="0.2">
      <c r="A16" s="419" t="s">
        <v>259</v>
      </c>
      <c r="B16" s="290">
        <v>2</v>
      </c>
      <c r="C16" s="290">
        <v>2</v>
      </c>
      <c r="D16" s="290">
        <v>1</v>
      </c>
      <c r="E16" s="289"/>
      <c r="F16" s="290">
        <v>4</v>
      </c>
      <c r="G16" s="290">
        <v>1</v>
      </c>
      <c r="H16" s="290"/>
      <c r="I16" s="290"/>
      <c r="J16" s="290"/>
      <c r="K16" s="290">
        <v>1</v>
      </c>
      <c r="L16" s="417"/>
      <c r="M16" s="418"/>
    </row>
    <row r="17" spans="1:13" s="433" customFormat="1" ht="22.5" customHeight="1" x14ac:dyDescent="0.2">
      <c r="A17" s="430" t="s">
        <v>260</v>
      </c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31"/>
      <c r="M17" s="432"/>
    </row>
    <row r="18" spans="1:13" s="433" customFormat="1" ht="22.5" customHeight="1" x14ac:dyDescent="0.2">
      <c r="A18" s="430" t="s">
        <v>198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34"/>
      <c r="M18" s="435"/>
    </row>
    <row r="19" spans="1:13" ht="22.5" hidden="1" customHeight="1" x14ac:dyDescent="0.2">
      <c r="A19" s="595" t="s">
        <v>218</v>
      </c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417"/>
      <c r="M19" s="418"/>
    </row>
    <row r="20" spans="1:13" ht="22.5" hidden="1" customHeight="1" x14ac:dyDescent="0.2">
      <c r="A20" s="419" t="s">
        <v>259</v>
      </c>
      <c r="B20" s="290">
        <v>2</v>
      </c>
      <c r="C20" s="290">
        <v>2</v>
      </c>
      <c r="D20" s="290">
        <v>1</v>
      </c>
      <c r="E20" s="289"/>
      <c r="F20" s="290">
        <v>4</v>
      </c>
      <c r="G20" s="290">
        <v>1</v>
      </c>
      <c r="H20" s="290"/>
      <c r="I20" s="290"/>
      <c r="J20" s="290"/>
      <c r="K20" s="290">
        <v>1</v>
      </c>
      <c r="L20" s="417"/>
      <c r="M20" s="418"/>
    </row>
    <row r="21" spans="1:13" ht="22.5" hidden="1" customHeight="1" x14ac:dyDescent="0.2">
      <c r="A21" s="416" t="s">
        <v>260</v>
      </c>
      <c r="B21" s="291">
        <f>$B$9</f>
        <v>0</v>
      </c>
      <c r="C21" s="293">
        <f>$C$9</f>
        <v>0</v>
      </c>
      <c r="D21" s="293">
        <f>$D$9</f>
        <v>0</v>
      </c>
      <c r="E21" s="293">
        <f>$E$9</f>
        <v>0</v>
      </c>
      <c r="F21" s="293">
        <f>$F$9</f>
        <v>0</v>
      </c>
      <c r="G21" s="293">
        <f>$G$9</f>
        <v>0</v>
      </c>
      <c r="H21" s="293">
        <v>29</v>
      </c>
      <c r="I21" s="293">
        <v>78.489999999999995</v>
      </c>
      <c r="J21" s="293">
        <v>18</v>
      </c>
      <c r="K21" s="293">
        <f>$K$9</f>
        <v>0</v>
      </c>
      <c r="L21" s="417"/>
      <c r="M21" s="418"/>
    </row>
    <row r="22" spans="1:13" ht="22.5" hidden="1" customHeight="1" x14ac:dyDescent="0.2">
      <c r="A22" s="416" t="s">
        <v>198</v>
      </c>
      <c r="B22" s="291">
        <f>ROUND(B21*B20,2)</f>
        <v>0</v>
      </c>
      <c r="C22" s="291">
        <f t="shared" ref="C22:J22" si="0">ROUND(C21*C20,2)</f>
        <v>0</v>
      </c>
      <c r="D22" s="291">
        <f t="shared" si="0"/>
        <v>0</v>
      </c>
      <c r="E22" s="291">
        <f t="shared" si="0"/>
        <v>0</v>
      </c>
      <c r="F22" s="291">
        <f t="shared" si="0"/>
        <v>0</v>
      </c>
      <c r="G22" s="291">
        <f t="shared" si="0"/>
        <v>0</v>
      </c>
      <c r="H22" s="291">
        <f t="shared" si="0"/>
        <v>0</v>
      </c>
      <c r="I22" s="291">
        <f t="shared" si="0"/>
        <v>0</v>
      </c>
      <c r="J22" s="291">
        <f t="shared" si="0"/>
        <v>0</v>
      </c>
      <c r="K22" s="291">
        <f t="shared" ref="K22" si="1">ROUND(K21*K20,2)</f>
        <v>0</v>
      </c>
      <c r="L22" s="292">
        <f>SUM(B22:K22)</f>
        <v>0</v>
      </c>
      <c r="M22" s="420">
        <f>ROUND(L22/6,2)</f>
        <v>0</v>
      </c>
    </row>
    <row r="23" spans="1:13" ht="22.5" hidden="1" customHeight="1" x14ac:dyDescent="0.2">
      <c r="A23" s="597" t="s">
        <v>241</v>
      </c>
      <c r="B23" s="598"/>
      <c r="C23" s="598"/>
      <c r="D23" s="598"/>
      <c r="E23" s="598"/>
      <c r="F23" s="598"/>
      <c r="G23" s="598"/>
      <c r="H23" s="598"/>
      <c r="I23" s="598"/>
      <c r="J23" s="598"/>
      <c r="K23" s="599"/>
      <c r="L23" s="417"/>
      <c r="M23" s="418"/>
    </row>
    <row r="24" spans="1:13" ht="22.5" hidden="1" customHeight="1" x14ac:dyDescent="0.2">
      <c r="A24" s="419" t="s">
        <v>259</v>
      </c>
      <c r="B24" s="290">
        <v>2</v>
      </c>
      <c r="C24" s="290">
        <v>2</v>
      </c>
      <c r="D24" s="290">
        <v>1</v>
      </c>
      <c r="E24" s="289"/>
      <c r="F24" s="290">
        <v>4</v>
      </c>
      <c r="G24" s="290">
        <v>1</v>
      </c>
      <c r="H24" s="290"/>
      <c r="I24" s="290"/>
      <c r="J24" s="290"/>
      <c r="K24" s="290">
        <v>1</v>
      </c>
      <c r="L24" s="417"/>
      <c r="M24" s="418"/>
    </row>
    <row r="25" spans="1:13" ht="22.5" hidden="1" customHeight="1" x14ac:dyDescent="0.2">
      <c r="A25" s="416" t="s">
        <v>260</v>
      </c>
      <c r="B25" s="291">
        <f>$B$9</f>
        <v>0</v>
      </c>
      <c r="C25" s="293">
        <f>$C$9</f>
        <v>0</v>
      </c>
      <c r="D25" s="293">
        <f>$D$9</f>
        <v>0</v>
      </c>
      <c r="E25" s="293">
        <f>$E$9</f>
        <v>0</v>
      </c>
      <c r="F25" s="293">
        <f>$F$9</f>
        <v>0</v>
      </c>
      <c r="G25" s="293">
        <f>$G$9</f>
        <v>0</v>
      </c>
      <c r="H25" s="293">
        <v>29</v>
      </c>
      <c r="I25" s="293">
        <v>78.489999999999995</v>
      </c>
      <c r="J25" s="293">
        <v>18</v>
      </c>
      <c r="K25" s="293">
        <f>$K$9</f>
        <v>0</v>
      </c>
      <c r="L25" s="417"/>
      <c r="M25" s="418"/>
    </row>
    <row r="26" spans="1:13" ht="22.5" hidden="1" customHeight="1" x14ac:dyDescent="0.2">
      <c r="A26" s="416" t="s">
        <v>198</v>
      </c>
      <c r="B26" s="291">
        <f>ROUND(B25*B24,2)</f>
        <v>0</v>
      </c>
      <c r="C26" s="291">
        <f t="shared" ref="C26:J26" si="2">ROUND(C25*C24,2)</f>
        <v>0</v>
      </c>
      <c r="D26" s="291">
        <f t="shared" si="2"/>
        <v>0</v>
      </c>
      <c r="E26" s="291">
        <f t="shared" si="2"/>
        <v>0</v>
      </c>
      <c r="F26" s="291">
        <f t="shared" si="2"/>
        <v>0</v>
      </c>
      <c r="G26" s="291">
        <f t="shared" si="2"/>
        <v>0</v>
      </c>
      <c r="H26" s="291">
        <f t="shared" si="2"/>
        <v>0</v>
      </c>
      <c r="I26" s="291">
        <f t="shared" si="2"/>
        <v>0</v>
      </c>
      <c r="J26" s="291">
        <f t="shared" si="2"/>
        <v>0</v>
      </c>
      <c r="K26" s="291">
        <f t="shared" ref="K26" si="3">ROUND(K25*K24,2)</f>
        <v>0</v>
      </c>
      <c r="L26" s="292">
        <f>SUM(B26:K26)</f>
        <v>0</v>
      </c>
      <c r="M26" s="420">
        <f>ROUND(L26/6,2)</f>
        <v>0</v>
      </c>
    </row>
    <row r="27" spans="1:13" ht="22.5" customHeight="1" x14ac:dyDescent="0.2">
      <c r="A27" s="597" t="s">
        <v>217</v>
      </c>
      <c r="B27" s="598"/>
      <c r="C27" s="598"/>
      <c r="D27" s="598"/>
      <c r="E27" s="598"/>
      <c r="F27" s="598"/>
      <c r="G27" s="598"/>
      <c r="H27" s="598"/>
      <c r="I27" s="598"/>
      <c r="J27" s="598"/>
      <c r="K27" s="599"/>
      <c r="L27" s="417"/>
      <c r="M27" s="418"/>
    </row>
    <row r="28" spans="1:13" ht="22.5" customHeight="1" x14ac:dyDescent="0.2">
      <c r="A28" s="419" t="s">
        <v>259</v>
      </c>
      <c r="B28" s="290">
        <v>2</v>
      </c>
      <c r="C28" s="290">
        <v>2</v>
      </c>
      <c r="D28" s="290">
        <v>1</v>
      </c>
      <c r="E28" s="289"/>
      <c r="F28" s="290">
        <v>4</v>
      </c>
      <c r="G28" s="290">
        <v>1</v>
      </c>
      <c r="H28" s="290"/>
      <c r="I28" s="290"/>
      <c r="J28" s="290"/>
      <c r="K28" s="290">
        <v>1</v>
      </c>
      <c r="L28" s="417"/>
      <c r="M28" s="418"/>
    </row>
    <row r="29" spans="1:13" s="427" customFormat="1" ht="22.5" customHeight="1" x14ac:dyDescent="0.2">
      <c r="A29" s="424" t="s">
        <v>260</v>
      </c>
      <c r="B29" s="422"/>
      <c r="C29" s="423"/>
      <c r="D29" s="423"/>
      <c r="E29" s="423"/>
      <c r="F29" s="423"/>
      <c r="G29" s="423"/>
      <c r="H29" s="423"/>
      <c r="I29" s="423"/>
      <c r="J29" s="423"/>
      <c r="K29" s="423"/>
      <c r="L29" s="425"/>
      <c r="M29" s="426"/>
    </row>
    <row r="30" spans="1:13" s="427" customFormat="1" ht="22.5" customHeight="1" x14ac:dyDescent="0.2">
      <c r="A30" s="424" t="s">
        <v>198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28"/>
      <c r="M30" s="429"/>
    </row>
    <row r="31" spans="1:13" ht="22.5" customHeight="1" x14ac:dyDescent="0.2">
      <c r="A31" s="595" t="s">
        <v>213</v>
      </c>
      <c r="B31" s="596"/>
      <c r="C31" s="596"/>
      <c r="D31" s="596"/>
      <c r="E31" s="596"/>
      <c r="F31" s="596"/>
      <c r="G31" s="596"/>
      <c r="H31" s="596"/>
      <c r="I31" s="596"/>
      <c r="J31" s="596"/>
      <c r="K31" s="596"/>
      <c r="L31" s="417"/>
      <c r="M31" s="418"/>
    </row>
    <row r="32" spans="1:13" ht="22.5" customHeight="1" x14ac:dyDescent="0.2">
      <c r="A32" s="419" t="s">
        <v>259</v>
      </c>
      <c r="B32" s="290">
        <v>2</v>
      </c>
      <c r="C32" s="290">
        <v>2</v>
      </c>
      <c r="D32" s="289"/>
      <c r="E32" s="290">
        <v>1</v>
      </c>
      <c r="F32" s="290">
        <v>4</v>
      </c>
      <c r="G32" s="290">
        <v>1</v>
      </c>
      <c r="H32" s="290"/>
      <c r="I32" s="290"/>
      <c r="J32" s="290"/>
      <c r="K32" s="290">
        <v>1</v>
      </c>
      <c r="L32" s="417"/>
      <c r="M32" s="418"/>
    </row>
    <row r="33" spans="1:13" s="427" customFormat="1" ht="22.5" customHeight="1" x14ac:dyDescent="0.2">
      <c r="A33" s="424" t="s">
        <v>260</v>
      </c>
      <c r="B33" s="422"/>
      <c r="C33" s="423"/>
      <c r="D33" s="423"/>
      <c r="E33" s="423"/>
      <c r="F33" s="423"/>
      <c r="G33" s="423"/>
      <c r="H33" s="423"/>
      <c r="I33" s="423"/>
      <c r="J33" s="423"/>
      <c r="K33" s="423"/>
      <c r="L33" s="425"/>
      <c r="M33" s="426"/>
    </row>
    <row r="34" spans="1:13" s="427" customFormat="1" ht="22.5" customHeight="1" x14ac:dyDescent="0.2">
      <c r="A34" s="424" t="s">
        <v>198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8"/>
      <c r="M34" s="429"/>
    </row>
    <row r="35" spans="1:13" ht="22.5" customHeight="1" x14ac:dyDescent="0.2">
      <c r="A35" s="595" t="s">
        <v>214</v>
      </c>
      <c r="B35" s="596"/>
      <c r="C35" s="596"/>
      <c r="D35" s="596"/>
      <c r="E35" s="596"/>
      <c r="F35" s="596"/>
      <c r="G35" s="596"/>
      <c r="H35" s="596"/>
      <c r="I35" s="596"/>
      <c r="J35" s="596"/>
      <c r="K35" s="596"/>
      <c r="L35" s="417"/>
      <c r="M35" s="418"/>
    </row>
    <row r="36" spans="1:13" ht="22.5" customHeight="1" x14ac:dyDescent="0.2">
      <c r="A36" s="419" t="s">
        <v>259</v>
      </c>
      <c r="B36" s="290">
        <v>2</v>
      </c>
      <c r="C36" s="290">
        <v>2</v>
      </c>
      <c r="D36" s="289"/>
      <c r="E36" s="290"/>
      <c r="F36" s="290">
        <v>4</v>
      </c>
      <c r="G36" s="290">
        <v>1</v>
      </c>
      <c r="H36" s="290"/>
      <c r="I36" s="290"/>
      <c r="J36" s="290"/>
      <c r="K36" s="290">
        <v>1</v>
      </c>
      <c r="L36" s="417"/>
      <c r="M36" s="418"/>
    </row>
    <row r="37" spans="1:13" s="427" customFormat="1" ht="22.5" customHeight="1" x14ac:dyDescent="0.2">
      <c r="A37" s="424" t="s">
        <v>260</v>
      </c>
      <c r="B37" s="422"/>
      <c r="C37" s="423"/>
      <c r="D37" s="423"/>
      <c r="E37" s="423"/>
      <c r="F37" s="423"/>
      <c r="G37" s="423"/>
      <c r="H37" s="423"/>
      <c r="I37" s="423"/>
      <c r="J37" s="423"/>
      <c r="K37" s="423"/>
      <c r="L37" s="425"/>
      <c r="M37" s="426"/>
    </row>
    <row r="38" spans="1:13" s="427" customFormat="1" ht="22.5" customHeight="1" x14ac:dyDescent="0.2">
      <c r="A38" s="424" t="s">
        <v>198</v>
      </c>
      <c r="B38" s="422"/>
      <c r="C38" s="422"/>
      <c r="D38" s="422"/>
      <c r="E38" s="422"/>
      <c r="F38" s="422"/>
      <c r="G38" s="422"/>
      <c r="H38" s="422"/>
      <c r="I38" s="422"/>
      <c r="J38" s="422"/>
      <c r="K38" s="422"/>
      <c r="L38" s="428"/>
      <c r="M38" s="429"/>
    </row>
    <row r="39" spans="1:13" ht="22.5" customHeight="1" x14ac:dyDescent="0.2">
      <c r="A39" s="595" t="s">
        <v>215</v>
      </c>
      <c r="B39" s="596"/>
      <c r="C39" s="596"/>
      <c r="D39" s="596"/>
      <c r="E39" s="596"/>
      <c r="F39" s="596"/>
      <c r="G39" s="596"/>
      <c r="H39" s="596"/>
      <c r="I39" s="596"/>
      <c r="J39" s="596"/>
      <c r="K39" s="596"/>
      <c r="L39" s="417"/>
      <c r="M39" s="418"/>
    </row>
    <row r="40" spans="1:13" ht="22.5" customHeight="1" x14ac:dyDescent="0.2">
      <c r="A40" s="419" t="s">
        <v>259</v>
      </c>
      <c r="B40" s="290">
        <v>2</v>
      </c>
      <c r="C40" s="290">
        <v>2</v>
      </c>
      <c r="D40" s="289"/>
      <c r="E40" s="289"/>
      <c r="F40" s="290">
        <v>4</v>
      </c>
      <c r="G40" s="290">
        <v>1</v>
      </c>
      <c r="H40" s="290"/>
      <c r="I40" s="290"/>
      <c r="J40" s="290"/>
      <c r="K40" s="290">
        <v>1</v>
      </c>
      <c r="L40" s="417"/>
      <c r="M40" s="418"/>
    </row>
    <row r="41" spans="1:13" s="427" customFormat="1" ht="22.5" customHeight="1" x14ac:dyDescent="0.2">
      <c r="A41" s="424" t="s">
        <v>260</v>
      </c>
      <c r="B41" s="422"/>
      <c r="C41" s="423"/>
      <c r="D41" s="423"/>
      <c r="E41" s="423"/>
      <c r="F41" s="423"/>
      <c r="G41" s="423"/>
      <c r="H41" s="423"/>
      <c r="I41" s="423"/>
      <c r="J41" s="423"/>
      <c r="K41" s="423"/>
      <c r="L41" s="425"/>
      <c r="M41" s="426"/>
    </row>
    <row r="42" spans="1:13" s="427" customFormat="1" ht="22.5" customHeight="1" x14ac:dyDescent="0.2">
      <c r="A42" s="424" t="s">
        <v>198</v>
      </c>
      <c r="B42" s="422"/>
      <c r="C42" s="422"/>
      <c r="D42" s="422"/>
      <c r="E42" s="422"/>
      <c r="F42" s="422"/>
      <c r="G42" s="422"/>
      <c r="H42" s="422"/>
      <c r="I42" s="422"/>
      <c r="J42" s="422"/>
      <c r="K42" s="422"/>
      <c r="L42" s="428"/>
      <c r="M42" s="429"/>
    </row>
    <row r="43" spans="1:13" ht="19.5" customHeight="1" x14ac:dyDescent="0.2">
      <c r="A43" s="595" t="s">
        <v>212</v>
      </c>
      <c r="B43" s="596"/>
      <c r="C43" s="596"/>
      <c r="D43" s="596"/>
      <c r="E43" s="596"/>
      <c r="F43" s="596"/>
      <c r="G43" s="596"/>
      <c r="H43" s="596"/>
      <c r="I43" s="596"/>
      <c r="J43" s="596"/>
      <c r="K43" s="596"/>
      <c r="L43" s="417"/>
      <c r="M43" s="418"/>
    </row>
    <row r="44" spans="1:13" x14ac:dyDescent="0.2">
      <c r="A44" s="419" t="s">
        <v>259</v>
      </c>
      <c r="B44" s="290">
        <v>2</v>
      </c>
      <c r="C44" s="290">
        <v>2</v>
      </c>
      <c r="D44" s="289"/>
      <c r="E44" s="289"/>
      <c r="F44" s="290">
        <v>4</v>
      </c>
      <c r="G44" s="290">
        <v>1</v>
      </c>
      <c r="H44" s="290"/>
      <c r="I44" s="290"/>
      <c r="J44" s="290"/>
      <c r="K44" s="290">
        <v>1</v>
      </c>
      <c r="L44" s="417"/>
      <c r="M44" s="418"/>
    </row>
    <row r="45" spans="1:13" s="427" customFormat="1" x14ac:dyDescent="0.2">
      <c r="A45" s="424" t="s">
        <v>260</v>
      </c>
      <c r="B45" s="422"/>
      <c r="C45" s="423"/>
      <c r="D45" s="423"/>
      <c r="E45" s="423"/>
      <c r="F45" s="423"/>
      <c r="G45" s="423"/>
      <c r="H45" s="423"/>
      <c r="I45" s="423"/>
      <c r="J45" s="423"/>
      <c r="K45" s="423"/>
      <c r="L45" s="425"/>
      <c r="M45" s="426"/>
    </row>
    <row r="46" spans="1:13" s="427" customFormat="1" x14ac:dyDescent="0.2">
      <c r="A46" s="424" t="s">
        <v>198</v>
      </c>
      <c r="B46" s="422"/>
      <c r="C46" s="422"/>
      <c r="D46" s="422"/>
      <c r="E46" s="422"/>
      <c r="F46" s="422"/>
      <c r="G46" s="422"/>
      <c r="H46" s="422"/>
      <c r="I46" s="422"/>
      <c r="J46" s="422"/>
      <c r="K46" s="422"/>
      <c r="L46" s="428"/>
      <c r="M46" s="429"/>
    </row>
    <row r="47" spans="1:13" ht="19.5" customHeight="1" x14ac:dyDescent="0.2">
      <c r="A47" s="595" t="s">
        <v>261</v>
      </c>
      <c r="B47" s="596"/>
      <c r="C47" s="596"/>
      <c r="D47" s="596"/>
      <c r="E47" s="596"/>
      <c r="F47" s="596"/>
      <c r="G47" s="596"/>
      <c r="H47" s="596"/>
      <c r="I47" s="596"/>
      <c r="J47" s="596"/>
      <c r="K47" s="596"/>
      <c r="L47" s="417"/>
      <c r="M47" s="418"/>
    </row>
    <row r="48" spans="1:13" x14ac:dyDescent="0.2">
      <c r="A48" s="419" t="s">
        <v>259</v>
      </c>
      <c r="B48" s="294">
        <v>2</v>
      </c>
      <c r="C48" s="294">
        <v>2</v>
      </c>
      <c r="D48" s="294">
        <v>1</v>
      </c>
      <c r="E48" s="364"/>
      <c r="F48" s="294">
        <v>4</v>
      </c>
      <c r="G48" s="294">
        <v>1</v>
      </c>
      <c r="H48" s="294"/>
      <c r="I48" s="294"/>
      <c r="J48" s="294"/>
      <c r="K48" s="294">
        <v>1</v>
      </c>
      <c r="L48" s="417"/>
      <c r="M48" s="418"/>
    </row>
    <row r="49" spans="1:13" s="427" customFormat="1" x14ac:dyDescent="0.2">
      <c r="A49" s="424" t="s">
        <v>260</v>
      </c>
      <c r="B49" s="422"/>
      <c r="C49" s="423"/>
      <c r="D49" s="423"/>
      <c r="E49" s="423"/>
      <c r="F49" s="423"/>
      <c r="G49" s="423"/>
      <c r="H49" s="423"/>
      <c r="I49" s="423"/>
      <c r="J49" s="423"/>
      <c r="K49" s="423"/>
      <c r="L49" s="425"/>
      <c r="M49" s="426"/>
    </row>
    <row r="50" spans="1:13" s="427" customFormat="1" x14ac:dyDescent="0.2">
      <c r="A50" s="424" t="s">
        <v>198</v>
      </c>
      <c r="B50" s="422"/>
      <c r="C50" s="422"/>
      <c r="D50" s="422"/>
      <c r="E50" s="422"/>
      <c r="F50" s="422"/>
      <c r="G50" s="422"/>
      <c r="H50" s="422"/>
      <c r="I50" s="422"/>
      <c r="J50" s="422"/>
      <c r="K50" s="422"/>
      <c r="L50" s="428"/>
      <c r="M50" s="429"/>
    </row>
    <row r="51" spans="1:13" ht="19.5" hidden="1" customHeight="1" x14ac:dyDescent="0.2">
      <c r="A51" s="595" t="s">
        <v>245</v>
      </c>
      <c r="B51" s="596"/>
      <c r="C51" s="596"/>
      <c r="D51" s="596"/>
      <c r="E51" s="596"/>
      <c r="F51" s="596"/>
      <c r="G51" s="596"/>
      <c r="H51" s="596"/>
      <c r="I51" s="596"/>
      <c r="J51" s="596"/>
      <c r="K51" s="596"/>
      <c r="L51" s="417"/>
      <c r="M51" s="418"/>
    </row>
    <row r="52" spans="1:13" hidden="1" x14ac:dyDescent="0.2">
      <c r="A52" s="419" t="s">
        <v>259</v>
      </c>
      <c r="B52" s="294">
        <v>2</v>
      </c>
      <c r="C52" s="294">
        <v>2</v>
      </c>
      <c r="D52" s="294">
        <v>1</v>
      </c>
      <c r="E52" s="364"/>
      <c r="F52" s="294">
        <v>4</v>
      </c>
      <c r="G52" s="294">
        <v>1</v>
      </c>
      <c r="H52" s="294">
        <v>1</v>
      </c>
      <c r="I52" s="294">
        <v>1</v>
      </c>
      <c r="J52" s="294">
        <v>1</v>
      </c>
      <c r="K52" s="294">
        <v>1</v>
      </c>
      <c r="L52" s="417"/>
      <c r="M52" s="418"/>
    </row>
    <row r="53" spans="1:13" hidden="1" x14ac:dyDescent="0.2">
      <c r="A53" s="416" t="s">
        <v>260</v>
      </c>
      <c r="B53" s="291">
        <f>$B$9</f>
        <v>0</v>
      </c>
      <c r="C53" s="293">
        <f>$C$9</f>
        <v>0</v>
      </c>
      <c r="D53" s="293">
        <f>$D$9</f>
        <v>0</v>
      </c>
      <c r="E53" s="293">
        <f>$E$9</f>
        <v>0</v>
      </c>
      <c r="F53" s="293">
        <f>$F$9</f>
        <v>0</v>
      </c>
      <c r="G53" s="293">
        <f>$G$9</f>
        <v>0</v>
      </c>
      <c r="H53" s="293">
        <v>29</v>
      </c>
      <c r="I53" s="293">
        <v>78.489999999999995</v>
      </c>
      <c r="J53" s="293">
        <v>18</v>
      </c>
      <c r="K53" s="293">
        <f>$K$9</f>
        <v>0</v>
      </c>
      <c r="L53" s="417"/>
      <c r="M53" s="418"/>
    </row>
    <row r="54" spans="1:13" hidden="1" x14ac:dyDescent="0.2">
      <c r="A54" s="416" t="s">
        <v>198</v>
      </c>
      <c r="B54" s="291">
        <f>ROUND(B53*B52,2)</f>
        <v>0</v>
      </c>
      <c r="C54" s="291">
        <f t="shared" ref="C54:J54" si="4">ROUND(C53*C52,2)</f>
        <v>0</v>
      </c>
      <c r="D54" s="291">
        <f t="shared" si="4"/>
        <v>0</v>
      </c>
      <c r="E54" s="291">
        <f t="shared" si="4"/>
        <v>0</v>
      </c>
      <c r="F54" s="291">
        <f t="shared" si="4"/>
        <v>0</v>
      </c>
      <c r="G54" s="291">
        <f t="shared" si="4"/>
        <v>0</v>
      </c>
      <c r="H54" s="291">
        <f t="shared" si="4"/>
        <v>29</v>
      </c>
      <c r="I54" s="291">
        <f t="shared" si="4"/>
        <v>78.489999999999995</v>
      </c>
      <c r="J54" s="291">
        <f t="shared" si="4"/>
        <v>18</v>
      </c>
      <c r="K54" s="291">
        <f t="shared" ref="K54" si="5">ROUND(K53*K52,2)</f>
        <v>0</v>
      </c>
      <c r="L54" s="292">
        <f>SUM(B54:K54)</f>
        <v>125.49</v>
      </c>
      <c r="M54" s="420">
        <f>ROUND(L54/6,2)</f>
        <v>20.92</v>
      </c>
    </row>
    <row r="55" spans="1:13" ht="19.5" customHeight="1" x14ac:dyDescent="0.2">
      <c r="A55" s="595" t="s">
        <v>219</v>
      </c>
      <c r="B55" s="596"/>
      <c r="C55" s="596"/>
      <c r="D55" s="596"/>
      <c r="E55" s="596"/>
      <c r="F55" s="596"/>
      <c r="G55" s="596"/>
      <c r="H55" s="596"/>
      <c r="I55" s="596"/>
      <c r="J55" s="596"/>
      <c r="K55" s="596"/>
      <c r="L55" s="417"/>
      <c r="M55" s="418"/>
    </row>
    <row r="56" spans="1:13" x14ac:dyDescent="0.2">
      <c r="A56" s="419" t="s">
        <v>259</v>
      </c>
      <c r="B56" s="294">
        <v>2</v>
      </c>
      <c r="C56" s="294">
        <v>2</v>
      </c>
      <c r="D56" s="294">
        <v>1</v>
      </c>
      <c r="E56" s="364"/>
      <c r="F56" s="294">
        <v>4</v>
      </c>
      <c r="G56" s="294">
        <v>1</v>
      </c>
      <c r="H56" s="294"/>
      <c r="I56" s="294"/>
      <c r="J56" s="294"/>
      <c r="K56" s="294">
        <v>1</v>
      </c>
      <c r="L56" s="417"/>
      <c r="M56" s="418"/>
    </row>
    <row r="57" spans="1:13" s="427" customFormat="1" x14ac:dyDescent="0.2">
      <c r="A57" s="424" t="s">
        <v>260</v>
      </c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5"/>
      <c r="M57" s="426"/>
    </row>
    <row r="58" spans="1:13" s="427" customFormat="1" ht="15.75" thickBot="1" x14ac:dyDescent="0.25">
      <c r="A58" s="436" t="s">
        <v>198</v>
      </c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8"/>
      <c r="M58" s="439"/>
    </row>
    <row r="59" spans="1:13" x14ac:dyDescent="0.2">
      <c r="A59" s="12"/>
    </row>
    <row r="60" spans="1:13" x14ac:dyDescent="0.2">
      <c r="A60" s="12"/>
    </row>
    <row r="61" spans="1:13" x14ac:dyDescent="0.2">
      <c r="A61" s="12"/>
    </row>
  </sheetData>
  <mergeCells count="16">
    <mergeCell ref="A15:K15"/>
    <mergeCell ref="A31:K31"/>
    <mergeCell ref="A27:K27"/>
    <mergeCell ref="A1:M1"/>
    <mergeCell ref="A2:M2"/>
    <mergeCell ref="A4:M4"/>
    <mergeCell ref="A7:K7"/>
    <mergeCell ref="A11:K11"/>
    <mergeCell ref="A19:K19"/>
    <mergeCell ref="A23:K23"/>
    <mergeCell ref="A55:K55"/>
    <mergeCell ref="A35:K35"/>
    <mergeCell ref="A39:K39"/>
    <mergeCell ref="A43:K43"/>
    <mergeCell ref="A47:K47"/>
    <mergeCell ref="A51:K51"/>
  </mergeCells>
  <pageMargins left="0.70866141732283472" right="0.31496062992125984" top="1.1811023622047245" bottom="0.39370078740157483" header="0.31496062992125984" footer="0.31496062992125984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7"/>
  <dimension ref="A1:H137"/>
  <sheetViews>
    <sheetView view="pageBreakPreview" topLeftCell="A117" zoomScale="115" zoomScaleNormal="100" zoomScaleSheetLayoutView="115" workbookViewId="0">
      <selection activeCell="F14" sqref="F14:F15"/>
    </sheetView>
  </sheetViews>
  <sheetFormatPr defaultColWidth="8" defaultRowHeight="15" x14ac:dyDescent="0.2"/>
  <cols>
    <col min="1" max="1" width="5.85546875" style="295" customWidth="1"/>
    <col min="2" max="2" width="66.28515625" style="295" customWidth="1"/>
    <col min="3" max="3" width="8.5703125" style="304" customWidth="1"/>
    <col min="4" max="4" width="14.85546875" style="442" customWidth="1"/>
    <col min="5" max="5" width="16.28515625" style="442" customWidth="1"/>
    <col min="6" max="6" width="17" style="295" customWidth="1"/>
    <col min="7" max="7" width="19.7109375" style="295" customWidth="1"/>
    <col min="8" max="8" width="138.28515625" style="295" customWidth="1"/>
    <col min="9" max="16384" width="8" style="295"/>
  </cols>
  <sheetData>
    <row r="1" spans="1:8" ht="15.75" thickBot="1" x14ac:dyDescent="0.25"/>
    <row r="2" spans="1:8" ht="14.25" customHeight="1" x14ac:dyDescent="0.2">
      <c r="A2" s="610" t="s">
        <v>265</v>
      </c>
      <c r="B2" s="611"/>
      <c r="C2" s="611"/>
      <c r="D2" s="611"/>
      <c r="E2" s="612"/>
    </row>
    <row r="3" spans="1:8" ht="14.25" customHeight="1" x14ac:dyDescent="0.2">
      <c r="A3" s="613" t="s">
        <v>266</v>
      </c>
      <c r="B3" s="614"/>
      <c r="C3" s="614"/>
      <c r="D3" s="614"/>
      <c r="E3" s="615"/>
    </row>
    <row r="4" spans="1:8" ht="28.5" customHeight="1" x14ac:dyDescent="0.2">
      <c r="A4" s="613" t="s">
        <v>267</v>
      </c>
      <c r="B4" s="614"/>
      <c r="C4" s="614"/>
      <c r="D4" s="614"/>
      <c r="E4" s="615"/>
    </row>
    <row r="5" spans="1:8" s="297" customFormat="1" ht="38.25" customHeight="1" x14ac:dyDescent="0.2">
      <c r="A5" s="511" t="s">
        <v>268</v>
      </c>
      <c r="B5" s="616"/>
      <c r="C5" s="365" t="s">
        <v>269</v>
      </c>
      <c r="D5" s="440" t="s">
        <v>270</v>
      </c>
      <c r="E5" s="441" t="s">
        <v>271</v>
      </c>
      <c r="G5" s="298">
        <v>1</v>
      </c>
    </row>
    <row r="6" spans="1:8" ht="14.25" customHeight="1" x14ac:dyDescent="0.2">
      <c r="A6" s="421">
        <v>1</v>
      </c>
      <c r="B6" s="5" t="s">
        <v>272</v>
      </c>
      <c r="C6" s="299">
        <v>1</v>
      </c>
      <c r="D6" s="443"/>
      <c r="E6" s="444"/>
      <c r="G6" s="300"/>
      <c r="H6" s="301"/>
    </row>
    <row r="7" spans="1:8" ht="14.25" customHeight="1" x14ac:dyDescent="0.2">
      <c r="A7" s="421">
        <v>2</v>
      </c>
      <c r="B7" s="5" t="s">
        <v>273</v>
      </c>
      <c r="C7" s="299">
        <v>1</v>
      </c>
      <c r="D7" s="443"/>
      <c r="E7" s="444"/>
      <c r="G7" s="300"/>
      <c r="H7" s="301"/>
    </row>
    <row r="8" spans="1:8" ht="14.25" customHeight="1" x14ac:dyDescent="0.2">
      <c r="A8" s="421">
        <v>3</v>
      </c>
      <c r="B8" s="5" t="s">
        <v>274</v>
      </c>
      <c r="C8" s="299">
        <v>1</v>
      </c>
      <c r="D8" s="443"/>
      <c r="E8" s="444"/>
      <c r="G8" s="300"/>
      <c r="H8" s="301"/>
    </row>
    <row r="9" spans="1:8" ht="14.25" customHeight="1" x14ac:dyDescent="0.2">
      <c r="A9" s="421">
        <v>4</v>
      </c>
      <c r="B9" s="5" t="s">
        <v>276</v>
      </c>
      <c r="C9" s="299">
        <v>1</v>
      </c>
      <c r="D9" s="443"/>
      <c r="E9" s="444"/>
      <c r="G9" s="300"/>
      <c r="H9" s="301"/>
    </row>
    <row r="10" spans="1:8" ht="14.25" customHeight="1" x14ac:dyDescent="0.2">
      <c r="A10" s="421">
        <v>5</v>
      </c>
      <c r="B10" s="5" t="s">
        <v>277</v>
      </c>
      <c r="C10" s="299">
        <v>1</v>
      </c>
      <c r="D10" s="443"/>
      <c r="E10" s="444"/>
      <c r="G10" s="300"/>
      <c r="H10" s="301"/>
    </row>
    <row r="11" spans="1:8" ht="14.25" customHeight="1" x14ac:dyDescent="0.2">
      <c r="A11" s="421">
        <v>6</v>
      </c>
      <c r="B11" s="5" t="s">
        <v>278</v>
      </c>
      <c r="C11" s="299">
        <v>1</v>
      </c>
      <c r="D11" s="443"/>
      <c r="E11" s="444"/>
      <c r="G11" s="300"/>
      <c r="H11" s="301"/>
    </row>
    <row r="12" spans="1:8" ht="14.25" customHeight="1" x14ac:dyDescent="0.2">
      <c r="A12" s="421">
        <v>7</v>
      </c>
      <c r="B12" s="5" t="s">
        <v>279</v>
      </c>
      <c r="C12" s="299">
        <v>1</v>
      </c>
      <c r="D12" s="443"/>
      <c r="E12" s="444"/>
      <c r="G12" s="300"/>
    </row>
    <row r="13" spans="1:8" ht="14.25" customHeight="1" x14ac:dyDescent="0.2">
      <c r="A13" s="421">
        <v>8</v>
      </c>
      <c r="B13" s="5" t="s">
        <v>280</v>
      </c>
      <c r="C13" s="299">
        <v>1</v>
      </c>
      <c r="D13" s="443"/>
      <c r="E13" s="444"/>
      <c r="G13" s="300"/>
    </row>
    <row r="14" spans="1:8" ht="14.25" customHeight="1" x14ac:dyDescent="0.2">
      <c r="A14" s="421">
        <v>9</v>
      </c>
      <c r="B14" s="5" t="s">
        <v>281</v>
      </c>
      <c r="C14" s="299">
        <v>1</v>
      </c>
      <c r="D14" s="443"/>
      <c r="E14" s="444"/>
      <c r="F14" s="302"/>
      <c r="G14" s="300"/>
      <c r="H14" s="301"/>
    </row>
    <row r="15" spans="1:8" ht="14.25" customHeight="1" x14ac:dyDescent="0.2">
      <c r="A15" s="421">
        <v>10</v>
      </c>
      <c r="B15" s="5" t="s">
        <v>282</v>
      </c>
      <c r="C15" s="299">
        <v>1</v>
      </c>
      <c r="D15" s="443"/>
      <c r="E15" s="444"/>
      <c r="F15" s="302"/>
      <c r="G15" s="300"/>
    </row>
    <row r="16" spans="1:8" ht="14.25" customHeight="1" x14ac:dyDescent="0.2">
      <c r="A16" s="421">
        <v>11</v>
      </c>
      <c r="B16" s="5" t="s">
        <v>283</v>
      </c>
      <c r="C16" s="299">
        <v>1</v>
      </c>
      <c r="D16" s="443"/>
      <c r="E16" s="444"/>
      <c r="G16" s="300"/>
      <c r="H16" s="301"/>
    </row>
    <row r="17" spans="1:8" ht="14.25" customHeight="1" x14ac:dyDescent="0.2">
      <c r="A17" s="421">
        <v>12</v>
      </c>
      <c r="B17" s="5" t="s">
        <v>284</v>
      </c>
      <c r="C17" s="299">
        <v>1</v>
      </c>
      <c r="D17" s="443"/>
      <c r="E17" s="444"/>
      <c r="G17" s="300"/>
      <c r="H17" s="301"/>
    </row>
    <row r="18" spans="1:8" ht="14.25" customHeight="1" x14ac:dyDescent="0.2">
      <c r="A18" s="421">
        <v>13</v>
      </c>
      <c r="B18" s="5" t="s">
        <v>285</v>
      </c>
      <c r="C18" s="299">
        <v>1</v>
      </c>
      <c r="D18" s="443"/>
      <c r="E18" s="444"/>
      <c r="G18" s="300"/>
      <c r="H18" s="301"/>
    </row>
    <row r="19" spans="1:8" ht="14.25" customHeight="1" x14ac:dyDescent="0.2">
      <c r="A19" s="421">
        <v>14</v>
      </c>
      <c r="B19" s="5" t="s">
        <v>286</v>
      </c>
      <c r="C19" s="299">
        <v>1</v>
      </c>
      <c r="D19" s="443"/>
      <c r="E19" s="444"/>
      <c r="G19" s="300"/>
      <c r="H19" s="301"/>
    </row>
    <row r="20" spans="1:8" ht="14.25" customHeight="1" x14ac:dyDescent="0.2">
      <c r="A20" s="421">
        <v>15</v>
      </c>
      <c r="B20" s="5" t="s">
        <v>287</v>
      </c>
      <c r="C20" s="299">
        <v>1</v>
      </c>
      <c r="D20" s="443"/>
      <c r="E20" s="444"/>
      <c r="G20" s="300"/>
    </row>
    <row r="21" spans="1:8" ht="14.25" customHeight="1" x14ac:dyDescent="0.2">
      <c r="A21" s="421">
        <v>16</v>
      </c>
      <c r="B21" s="5" t="s">
        <v>288</v>
      </c>
      <c r="C21" s="299">
        <v>2</v>
      </c>
      <c r="D21" s="443"/>
      <c r="E21" s="444"/>
      <c r="G21" s="300"/>
      <c r="H21" s="301"/>
    </row>
    <row r="22" spans="1:8" ht="14.25" customHeight="1" x14ac:dyDescent="0.2">
      <c r="A22" s="421">
        <v>17</v>
      </c>
      <c r="B22" s="5" t="s">
        <v>289</v>
      </c>
      <c r="C22" s="299">
        <v>1</v>
      </c>
      <c r="D22" s="443"/>
      <c r="E22" s="444"/>
      <c r="G22" s="300"/>
      <c r="H22" s="301"/>
    </row>
    <row r="23" spans="1:8" ht="14.25" customHeight="1" x14ac:dyDescent="0.2">
      <c r="A23" s="421">
        <v>18</v>
      </c>
      <c r="B23" s="5" t="s">
        <v>290</v>
      </c>
      <c r="C23" s="299">
        <v>1</v>
      </c>
      <c r="D23" s="443"/>
      <c r="E23" s="444"/>
      <c r="G23" s="300"/>
      <c r="H23" s="301"/>
    </row>
    <row r="24" spans="1:8" ht="14.25" customHeight="1" x14ac:dyDescent="0.2">
      <c r="A24" s="421">
        <v>19</v>
      </c>
      <c r="B24" s="5" t="s">
        <v>291</v>
      </c>
      <c r="C24" s="299">
        <v>1</v>
      </c>
      <c r="D24" s="443"/>
      <c r="E24" s="444"/>
      <c r="G24" s="300"/>
      <c r="H24" s="301"/>
    </row>
    <row r="25" spans="1:8" ht="14.25" customHeight="1" x14ac:dyDescent="0.2">
      <c r="A25" s="421">
        <v>20</v>
      </c>
      <c r="B25" s="5" t="s">
        <v>274</v>
      </c>
      <c r="C25" s="299">
        <v>1</v>
      </c>
      <c r="D25" s="443"/>
      <c r="E25" s="444"/>
      <c r="G25" s="300"/>
      <c r="H25" s="301"/>
    </row>
    <row r="26" spans="1:8" ht="14.25" customHeight="1" x14ac:dyDescent="0.2">
      <c r="A26" s="421">
        <v>21</v>
      </c>
      <c r="B26" s="5" t="s">
        <v>292</v>
      </c>
      <c r="C26" s="299">
        <v>1</v>
      </c>
      <c r="D26" s="443"/>
      <c r="E26" s="444"/>
      <c r="G26" s="300"/>
      <c r="H26" s="301"/>
    </row>
    <row r="27" spans="1:8" ht="14.25" customHeight="1" x14ac:dyDescent="0.2">
      <c r="A27" s="421">
        <v>22</v>
      </c>
      <c r="B27" s="5" t="s">
        <v>293</v>
      </c>
      <c r="C27" s="299">
        <v>1</v>
      </c>
      <c r="D27" s="443"/>
      <c r="E27" s="444"/>
      <c r="G27" s="300"/>
    </row>
    <row r="28" spans="1:8" ht="14.25" customHeight="1" x14ac:dyDescent="0.2">
      <c r="A28" s="421">
        <v>23</v>
      </c>
      <c r="B28" s="5" t="s">
        <v>294</v>
      </c>
      <c r="C28" s="299">
        <v>1</v>
      </c>
      <c r="D28" s="443"/>
      <c r="E28" s="444"/>
      <c r="G28" s="300"/>
    </row>
    <row r="29" spans="1:8" ht="14.25" customHeight="1" x14ac:dyDescent="0.2">
      <c r="A29" s="421">
        <v>24</v>
      </c>
      <c r="B29" s="5" t="s">
        <v>295</v>
      </c>
      <c r="C29" s="299">
        <v>1</v>
      </c>
      <c r="D29" s="443"/>
      <c r="E29" s="444"/>
      <c r="G29" s="300"/>
    </row>
    <row r="30" spans="1:8" ht="14.25" customHeight="1" x14ac:dyDescent="0.2">
      <c r="A30" s="421">
        <v>25</v>
      </c>
      <c r="B30" s="5" t="s">
        <v>296</v>
      </c>
      <c r="C30" s="299">
        <v>1</v>
      </c>
      <c r="D30" s="443"/>
      <c r="E30" s="444"/>
      <c r="G30" s="300"/>
    </row>
    <row r="31" spans="1:8" ht="14.25" customHeight="1" x14ac:dyDescent="0.2">
      <c r="A31" s="421">
        <v>26</v>
      </c>
      <c r="B31" s="5" t="s">
        <v>297</v>
      </c>
      <c r="C31" s="299">
        <v>1</v>
      </c>
      <c r="D31" s="443"/>
      <c r="E31" s="444"/>
      <c r="G31" s="300"/>
    </row>
    <row r="32" spans="1:8" ht="14.25" customHeight="1" x14ac:dyDescent="0.2">
      <c r="A32" s="421">
        <v>27</v>
      </c>
      <c r="B32" s="5" t="s">
        <v>298</v>
      </c>
      <c r="C32" s="299">
        <v>2</v>
      </c>
      <c r="D32" s="443"/>
      <c r="E32" s="444"/>
      <c r="G32" s="300"/>
    </row>
    <row r="33" spans="1:8" ht="14.25" customHeight="1" x14ac:dyDescent="0.2">
      <c r="A33" s="421">
        <v>28</v>
      </c>
      <c r="B33" s="5" t="s">
        <v>299</v>
      </c>
      <c r="C33" s="299">
        <v>1</v>
      </c>
      <c r="D33" s="443"/>
      <c r="E33" s="444"/>
      <c r="G33" s="300"/>
    </row>
    <row r="34" spans="1:8" ht="14.25" customHeight="1" x14ac:dyDescent="0.2">
      <c r="A34" s="421">
        <v>29</v>
      </c>
      <c r="B34" s="5" t="s">
        <v>300</v>
      </c>
      <c r="C34" s="299">
        <v>1</v>
      </c>
      <c r="D34" s="443"/>
      <c r="E34" s="444"/>
      <c r="G34" s="300"/>
    </row>
    <row r="35" spans="1:8" ht="14.25" customHeight="1" x14ac:dyDescent="0.2">
      <c r="A35" s="421">
        <v>30</v>
      </c>
      <c r="B35" s="5" t="s">
        <v>301</v>
      </c>
      <c r="C35" s="299">
        <v>1</v>
      </c>
      <c r="D35" s="443"/>
      <c r="E35" s="444"/>
      <c r="G35" s="300"/>
      <c r="H35" s="301"/>
    </row>
    <row r="36" spans="1:8" ht="14.25" customHeight="1" x14ac:dyDescent="0.2">
      <c r="A36" s="421">
        <v>31</v>
      </c>
      <c r="B36" s="5" t="s">
        <v>302</v>
      </c>
      <c r="C36" s="299">
        <v>1</v>
      </c>
      <c r="D36" s="443"/>
      <c r="E36" s="444"/>
      <c r="G36" s="300"/>
      <c r="H36" s="301"/>
    </row>
    <row r="37" spans="1:8" ht="14.25" customHeight="1" x14ac:dyDescent="0.2">
      <c r="A37" s="421">
        <v>32</v>
      </c>
      <c r="B37" s="5" t="s">
        <v>303</v>
      </c>
      <c r="C37" s="299">
        <v>1</v>
      </c>
      <c r="D37" s="443"/>
      <c r="E37" s="444"/>
      <c r="G37" s="300"/>
      <c r="H37" s="301"/>
    </row>
    <row r="38" spans="1:8" ht="14.25" customHeight="1" x14ac:dyDescent="0.2">
      <c r="A38" s="421">
        <v>33</v>
      </c>
      <c r="B38" s="5" t="s">
        <v>304</v>
      </c>
      <c r="C38" s="299">
        <v>1</v>
      </c>
      <c r="D38" s="443"/>
      <c r="E38" s="444"/>
      <c r="G38" s="300"/>
      <c r="H38" s="301"/>
    </row>
    <row r="39" spans="1:8" ht="14.25" customHeight="1" x14ac:dyDescent="0.2">
      <c r="A39" s="421">
        <v>34</v>
      </c>
      <c r="B39" s="5" t="s">
        <v>305</v>
      </c>
      <c r="C39" s="299">
        <v>1</v>
      </c>
      <c r="D39" s="443"/>
      <c r="E39" s="444"/>
      <c r="G39" s="300"/>
      <c r="H39" s="301"/>
    </row>
    <row r="40" spans="1:8" ht="14.25" customHeight="1" x14ac:dyDescent="0.2">
      <c r="A40" s="421">
        <v>35</v>
      </c>
      <c r="B40" s="5" t="s">
        <v>306</v>
      </c>
      <c r="C40" s="299">
        <v>1</v>
      </c>
      <c r="D40" s="443"/>
      <c r="E40" s="444"/>
      <c r="G40" s="300"/>
    </row>
    <row r="41" spans="1:8" ht="14.25" customHeight="1" x14ac:dyDescent="0.2">
      <c r="A41" s="421">
        <v>36</v>
      </c>
      <c r="B41" s="5" t="s">
        <v>307</v>
      </c>
      <c r="C41" s="299">
        <v>1</v>
      </c>
      <c r="D41" s="443"/>
      <c r="E41" s="444"/>
      <c r="G41" s="300"/>
      <c r="H41" s="301"/>
    </row>
    <row r="42" spans="1:8" ht="14.25" customHeight="1" x14ac:dyDescent="0.2">
      <c r="A42" s="421">
        <v>37</v>
      </c>
      <c r="B42" s="5" t="s">
        <v>308</v>
      </c>
      <c r="C42" s="299">
        <v>1</v>
      </c>
      <c r="D42" s="443"/>
      <c r="E42" s="444"/>
      <c r="G42" s="300"/>
    </row>
    <row r="43" spans="1:8" ht="14.25" customHeight="1" x14ac:dyDescent="0.2">
      <c r="A43" s="421">
        <v>38</v>
      </c>
      <c r="B43" s="5" t="s">
        <v>309</v>
      </c>
      <c r="C43" s="299">
        <v>1</v>
      </c>
      <c r="D43" s="443"/>
      <c r="E43" s="444"/>
      <c r="G43" s="300"/>
      <c r="H43" s="301"/>
    </row>
    <row r="44" spans="1:8" ht="14.25" customHeight="1" x14ac:dyDescent="0.2">
      <c r="A44" s="421">
        <v>39</v>
      </c>
      <c r="B44" s="5" t="s">
        <v>310</v>
      </c>
      <c r="C44" s="299">
        <v>1</v>
      </c>
      <c r="D44" s="443"/>
      <c r="E44" s="444"/>
      <c r="G44" s="300"/>
      <c r="H44" s="301"/>
    </row>
    <row r="45" spans="1:8" ht="14.25" customHeight="1" x14ac:dyDescent="0.2">
      <c r="A45" s="421">
        <v>40</v>
      </c>
      <c r="B45" s="5" t="s">
        <v>311</v>
      </c>
      <c r="C45" s="299">
        <v>1</v>
      </c>
      <c r="D45" s="443"/>
      <c r="E45" s="444"/>
      <c r="G45" s="300"/>
    </row>
    <row r="46" spans="1:8" ht="14.25" customHeight="1" x14ac:dyDescent="0.2">
      <c r="A46" s="421">
        <v>41</v>
      </c>
      <c r="B46" s="5" t="s">
        <v>290</v>
      </c>
      <c r="C46" s="299">
        <v>1</v>
      </c>
      <c r="D46" s="443"/>
      <c r="E46" s="444"/>
      <c r="G46" s="300"/>
    </row>
    <row r="47" spans="1:8" ht="14.25" customHeight="1" x14ac:dyDescent="0.2">
      <c r="A47" s="421">
        <v>42</v>
      </c>
      <c r="B47" s="303" t="s">
        <v>312</v>
      </c>
      <c r="C47" s="299">
        <v>1</v>
      </c>
      <c r="D47" s="443"/>
      <c r="E47" s="444"/>
      <c r="G47" s="300"/>
    </row>
    <row r="48" spans="1:8" ht="14.25" customHeight="1" x14ac:dyDescent="0.2">
      <c r="A48" s="421">
        <v>43</v>
      </c>
      <c r="B48" s="5" t="s">
        <v>274</v>
      </c>
      <c r="C48" s="299">
        <v>1</v>
      </c>
      <c r="D48" s="443"/>
      <c r="E48" s="444"/>
      <c r="G48" s="300"/>
    </row>
    <row r="49" spans="1:8" ht="14.25" customHeight="1" x14ac:dyDescent="0.2">
      <c r="A49" s="421">
        <v>44</v>
      </c>
      <c r="B49" s="5" t="s">
        <v>291</v>
      </c>
      <c r="C49" s="299">
        <v>1</v>
      </c>
      <c r="D49" s="443"/>
      <c r="E49" s="444"/>
      <c r="G49" s="300"/>
    </row>
    <row r="50" spans="1:8" ht="14.25" customHeight="1" x14ac:dyDescent="0.2">
      <c r="A50" s="421">
        <v>45</v>
      </c>
      <c r="B50" s="5" t="s">
        <v>313</v>
      </c>
      <c r="C50" s="299">
        <v>1</v>
      </c>
      <c r="D50" s="443"/>
      <c r="E50" s="444"/>
      <c r="G50" s="300"/>
      <c r="H50" s="301"/>
    </row>
    <row r="51" spans="1:8" ht="14.25" customHeight="1" x14ac:dyDescent="0.2">
      <c r="A51" s="421">
        <v>46</v>
      </c>
      <c r="B51" s="5" t="s">
        <v>277</v>
      </c>
      <c r="C51" s="299">
        <v>1</v>
      </c>
      <c r="D51" s="443"/>
      <c r="E51" s="444"/>
      <c r="G51" s="300"/>
    </row>
    <row r="52" spans="1:8" ht="14.25" customHeight="1" x14ac:dyDescent="0.2">
      <c r="A52" s="421">
        <v>47</v>
      </c>
      <c r="B52" s="5" t="s">
        <v>314</v>
      </c>
      <c r="C52" s="299">
        <v>1</v>
      </c>
      <c r="D52" s="443"/>
      <c r="E52" s="444"/>
      <c r="G52" s="300"/>
      <c r="H52" s="301"/>
    </row>
    <row r="53" spans="1:8" ht="14.25" customHeight="1" x14ac:dyDescent="0.2">
      <c r="A53" s="421">
        <v>48</v>
      </c>
      <c r="B53" s="5" t="s">
        <v>315</v>
      </c>
      <c r="C53" s="299">
        <v>3</v>
      </c>
      <c r="D53" s="443"/>
      <c r="E53" s="444"/>
      <c r="G53" s="300"/>
      <c r="H53" s="301"/>
    </row>
    <row r="54" spans="1:8" ht="14.25" customHeight="1" x14ac:dyDescent="0.2">
      <c r="A54" s="421">
        <v>49</v>
      </c>
      <c r="B54" s="5" t="s">
        <v>316</v>
      </c>
      <c r="C54" s="299">
        <v>1</v>
      </c>
      <c r="D54" s="443"/>
      <c r="E54" s="444"/>
      <c r="G54" s="300"/>
      <c r="H54" s="301"/>
    </row>
    <row r="55" spans="1:8" ht="14.25" customHeight="1" x14ac:dyDescent="0.2">
      <c r="A55" s="421">
        <v>50</v>
      </c>
      <c r="B55" s="5" t="s">
        <v>317</v>
      </c>
      <c r="C55" s="299">
        <v>1</v>
      </c>
      <c r="D55" s="443"/>
      <c r="E55" s="444"/>
      <c r="G55" s="300"/>
      <c r="H55" s="301"/>
    </row>
    <row r="56" spans="1:8" ht="14.25" customHeight="1" x14ac:dyDescent="0.2">
      <c r="A56" s="421">
        <v>51</v>
      </c>
      <c r="B56" s="5" t="s">
        <v>318</v>
      </c>
      <c r="C56" s="299">
        <v>1</v>
      </c>
      <c r="D56" s="443"/>
      <c r="E56" s="444"/>
      <c r="G56" s="300"/>
    </row>
    <row r="57" spans="1:8" ht="14.25" customHeight="1" x14ac:dyDescent="0.2">
      <c r="A57" s="421">
        <v>52</v>
      </c>
      <c r="B57" s="5" t="s">
        <v>319</v>
      </c>
      <c r="C57" s="299">
        <v>1</v>
      </c>
      <c r="D57" s="443"/>
      <c r="E57" s="444"/>
      <c r="G57" s="300"/>
    </row>
    <row r="58" spans="1:8" ht="14.25" customHeight="1" x14ac:dyDescent="0.2">
      <c r="A58" s="421">
        <v>53</v>
      </c>
      <c r="B58" s="5" t="s">
        <v>320</v>
      </c>
      <c r="C58" s="299">
        <v>1</v>
      </c>
      <c r="D58" s="443"/>
      <c r="E58" s="444"/>
      <c r="G58" s="300"/>
      <c r="H58" s="301"/>
    </row>
    <row r="59" spans="1:8" ht="14.25" customHeight="1" x14ac:dyDescent="0.2">
      <c r="A59" s="421">
        <v>54</v>
      </c>
      <c r="B59" s="5" t="s">
        <v>321</v>
      </c>
      <c r="C59" s="299">
        <v>1</v>
      </c>
      <c r="D59" s="443"/>
      <c r="E59" s="444"/>
      <c r="G59" s="300"/>
      <c r="H59" s="301"/>
    </row>
    <row r="60" spans="1:8" ht="14.25" customHeight="1" x14ac:dyDescent="0.2">
      <c r="A60" s="421">
        <v>55</v>
      </c>
      <c r="B60" s="5" t="s">
        <v>322</v>
      </c>
      <c r="C60" s="299">
        <v>1</v>
      </c>
      <c r="D60" s="443"/>
      <c r="E60" s="444"/>
      <c r="G60" s="300"/>
    </row>
    <row r="61" spans="1:8" ht="14.25" customHeight="1" x14ac:dyDescent="0.2">
      <c r="A61" s="421">
        <v>56</v>
      </c>
      <c r="B61" s="5" t="s">
        <v>323</v>
      </c>
      <c r="C61" s="299">
        <v>1</v>
      </c>
      <c r="D61" s="443"/>
      <c r="E61" s="444"/>
      <c r="G61" s="300"/>
    </row>
    <row r="62" spans="1:8" ht="14.25" customHeight="1" x14ac:dyDescent="0.2">
      <c r="A62" s="421">
        <v>57</v>
      </c>
      <c r="B62" s="5" t="s">
        <v>324</v>
      </c>
      <c r="C62" s="299">
        <v>1</v>
      </c>
      <c r="D62" s="443"/>
      <c r="E62" s="444"/>
      <c r="G62" s="300"/>
    </row>
    <row r="63" spans="1:8" ht="14.25" customHeight="1" x14ac:dyDescent="0.2">
      <c r="A63" s="421">
        <v>58</v>
      </c>
      <c r="B63" s="5" t="s">
        <v>325</v>
      </c>
      <c r="C63" s="299">
        <v>1</v>
      </c>
      <c r="D63" s="443"/>
      <c r="E63" s="444"/>
      <c r="G63" s="300"/>
      <c r="H63" s="301"/>
    </row>
    <row r="64" spans="1:8" ht="14.25" customHeight="1" x14ac:dyDescent="0.2">
      <c r="A64" s="421">
        <v>59</v>
      </c>
      <c r="B64" s="5" t="s">
        <v>326</v>
      </c>
      <c r="C64" s="299">
        <v>1</v>
      </c>
      <c r="D64" s="443"/>
      <c r="E64" s="444"/>
      <c r="G64" s="300"/>
      <c r="H64" s="301"/>
    </row>
    <row r="65" spans="1:8" ht="14.25" customHeight="1" x14ac:dyDescent="0.2">
      <c r="A65" s="421">
        <v>60</v>
      </c>
      <c r="B65" s="5" t="s">
        <v>327</v>
      </c>
      <c r="C65" s="299">
        <v>1</v>
      </c>
      <c r="D65" s="443"/>
      <c r="E65" s="444"/>
      <c r="G65" s="300"/>
      <c r="H65" s="301"/>
    </row>
    <row r="66" spans="1:8" ht="14.25" customHeight="1" x14ac:dyDescent="0.2">
      <c r="A66" s="421">
        <v>61</v>
      </c>
      <c r="B66" s="5" t="s">
        <v>328</v>
      </c>
      <c r="C66" s="299">
        <v>1</v>
      </c>
      <c r="D66" s="443"/>
      <c r="E66" s="444"/>
      <c r="G66" s="300"/>
      <c r="H66" s="301"/>
    </row>
    <row r="67" spans="1:8" ht="14.25" customHeight="1" x14ac:dyDescent="0.2">
      <c r="A67" s="421">
        <v>62</v>
      </c>
      <c r="B67" s="5" t="s">
        <v>329</v>
      </c>
      <c r="C67" s="299">
        <v>1</v>
      </c>
      <c r="D67" s="443"/>
      <c r="E67" s="444"/>
      <c r="G67" s="300"/>
    </row>
    <row r="68" spans="1:8" ht="14.25" customHeight="1" x14ac:dyDescent="0.2">
      <c r="A68" s="421">
        <v>63</v>
      </c>
      <c r="B68" s="5" t="s">
        <v>330</v>
      </c>
      <c r="C68" s="299">
        <v>1</v>
      </c>
      <c r="D68" s="443"/>
      <c r="E68" s="444"/>
      <c r="G68" s="300"/>
      <c r="H68" s="301"/>
    </row>
    <row r="69" spans="1:8" ht="14.25" customHeight="1" x14ac:dyDescent="0.2">
      <c r="A69" s="421">
        <v>64</v>
      </c>
      <c r="B69" s="5" t="s">
        <v>330</v>
      </c>
      <c r="C69" s="299">
        <v>1</v>
      </c>
      <c r="D69" s="443"/>
      <c r="E69" s="444"/>
      <c r="G69" s="300"/>
    </row>
    <row r="70" spans="1:8" ht="14.25" customHeight="1" x14ac:dyDescent="0.2">
      <c r="A70" s="421">
        <v>65</v>
      </c>
      <c r="B70" s="5" t="s">
        <v>331</v>
      </c>
      <c r="C70" s="299">
        <v>1</v>
      </c>
      <c r="D70" s="443"/>
      <c r="E70" s="444"/>
      <c r="G70" s="300"/>
    </row>
    <row r="71" spans="1:8" ht="14.25" customHeight="1" x14ac:dyDescent="0.2">
      <c r="A71" s="421">
        <v>66</v>
      </c>
      <c r="B71" s="5" t="s">
        <v>332</v>
      </c>
      <c r="C71" s="299">
        <v>1</v>
      </c>
      <c r="D71" s="443"/>
      <c r="E71" s="444"/>
      <c r="G71" s="300"/>
    </row>
    <row r="72" spans="1:8" ht="14.25" customHeight="1" x14ac:dyDescent="0.2">
      <c r="A72" s="421">
        <v>67</v>
      </c>
      <c r="B72" s="5" t="s">
        <v>333</v>
      </c>
      <c r="C72" s="299">
        <v>1</v>
      </c>
      <c r="D72" s="443"/>
      <c r="E72" s="444"/>
      <c r="G72" s="300"/>
    </row>
    <row r="73" spans="1:8" ht="14.25" customHeight="1" x14ac:dyDescent="0.2">
      <c r="A73" s="421">
        <v>68</v>
      </c>
      <c r="B73" s="5" t="s">
        <v>334</v>
      </c>
      <c r="C73" s="299">
        <v>1</v>
      </c>
      <c r="D73" s="443"/>
      <c r="E73" s="444"/>
      <c r="G73" s="300"/>
      <c r="H73" s="301"/>
    </row>
    <row r="74" spans="1:8" ht="14.25" customHeight="1" x14ac:dyDescent="0.2">
      <c r="A74" s="421">
        <v>69</v>
      </c>
      <c r="B74" s="5" t="s">
        <v>335</v>
      </c>
      <c r="C74" s="299">
        <v>1</v>
      </c>
      <c r="D74" s="443"/>
      <c r="E74" s="444"/>
      <c r="G74" s="300"/>
      <c r="H74" s="301"/>
    </row>
    <row r="75" spans="1:8" ht="14.25" customHeight="1" x14ac:dyDescent="0.2">
      <c r="A75" s="421">
        <v>70</v>
      </c>
      <c r="B75" s="5" t="s">
        <v>336</v>
      </c>
      <c r="C75" s="299">
        <v>1</v>
      </c>
      <c r="D75" s="443"/>
      <c r="E75" s="444"/>
      <c r="G75" s="300"/>
      <c r="H75" s="301"/>
    </row>
    <row r="76" spans="1:8" ht="14.25" customHeight="1" x14ac:dyDescent="0.2">
      <c r="A76" s="421">
        <v>71</v>
      </c>
      <c r="B76" s="5" t="s">
        <v>337</v>
      </c>
      <c r="C76" s="299">
        <v>1</v>
      </c>
      <c r="D76" s="443"/>
      <c r="E76" s="444"/>
      <c r="G76" s="300"/>
      <c r="H76" s="301"/>
    </row>
    <row r="77" spans="1:8" ht="14.25" customHeight="1" x14ac:dyDescent="0.2">
      <c r="A77" s="421">
        <v>72</v>
      </c>
      <c r="B77" s="5" t="s">
        <v>338</v>
      </c>
      <c r="C77" s="299">
        <v>1</v>
      </c>
      <c r="D77" s="443"/>
      <c r="E77" s="444"/>
      <c r="G77" s="300"/>
    </row>
    <row r="78" spans="1:8" ht="14.25" customHeight="1" x14ac:dyDescent="0.2">
      <c r="A78" s="421">
        <v>73</v>
      </c>
      <c r="B78" s="5" t="s">
        <v>339</v>
      </c>
      <c r="C78" s="299">
        <v>1</v>
      </c>
      <c r="D78" s="443"/>
      <c r="E78" s="444"/>
      <c r="G78" s="300"/>
      <c r="H78" s="301"/>
    </row>
    <row r="79" spans="1:8" ht="14.25" customHeight="1" x14ac:dyDescent="0.2">
      <c r="A79" s="421">
        <v>74</v>
      </c>
      <c r="B79" s="5" t="s">
        <v>340</v>
      </c>
      <c r="C79" s="299">
        <v>1</v>
      </c>
      <c r="D79" s="443"/>
      <c r="E79" s="444"/>
      <c r="G79" s="300"/>
      <c r="H79" s="301"/>
    </row>
    <row r="80" spans="1:8" ht="14.25" customHeight="1" x14ac:dyDescent="0.2">
      <c r="A80" s="421">
        <v>75</v>
      </c>
      <c r="B80" s="5" t="s">
        <v>341</v>
      </c>
      <c r="C80" s="299">
        <v>1</v>
      </c>
      <c r="D80" s="443"/>
      <c r="E80" s="444"/>
      <c r="G80" s="300"/>
      <c r="H80" s="301"/>
    </row>
    <row r="81" spans="1:8" ht="14.25" customHeight="1" x14ac:dyDescent="0.2">
      <c r="A81" s="421">
        <v>76</v>
      </c>
      <c r="B81" s="5" t="s">
        <v>342</v>
      </c>
      <c r="C81" s="299">
        <v>1</v>
      </c>
      <c r="D81" s="443"/>
      <c r="E81" s="444"/>
      <c r="G81" s="300"/>
      <c r="H81" s="301"/>
    </row>
    <row r="82" spans="1:8" ht="14.25" customHeight="1" x14ac:dyDescent="0.2">
      <c r="A82" s="421">
        <v>77</v>
      </c>
      <c r="B82" s="5" t="s">
        <v>343</v>
      </c>
      <c r="C82" s="299">
        <v>1</v>
      </c>
      <c r="D82" s="443"/>
      <c r="E82" s="444"/>
      <c r="G82" s="300"/>
    </row>
    <row r="83" spans="1:8" ht="14.25" customHeight="1" x14ac:dyDescent="0.2">
      <c r="A83" s="421">
        <v>78</v>
      </c>
      <c r="B83" s="5" t="s">
        <v>344</v>
      </c>
      <c r="C83" s="299">
        <v>1</v>
      </c>
      <c r="D83" s="443"/>
      <c r="E83" s="444"/>
      <c r="G83" s="300"/>
      <c r="H83" s="301"/>
    </row>
    <row r="84" spans="1:8" ht="14.25" customHeight="1" x14ac:dyDescent="0.2">
      <c r="A84" s="421">
        <v>79</v>
      </c>
      <c r="B84" s="5" t="s">
        <v>345</v>
      </c>
      <c r="C84" s="299">
        <v>1</v>
      </c>
      <c r="D84" s="443"/>
      <c r="E84" s="444"/>
      <c r="G84" s="300"/>
      <c r="H84" s="301"/>
    </row>
    <row r="85" spans="1:8" ht="14.25" customHeight="1" x14ac:dyDescent="0.2">
      <c r="A85" s="421">
        <v>80</v>
      </c>
      <c r="B85" s="5" t="s">
        <v>346</v>
      </c>
      <c r="C85" s="299">
        <v>1</v>
      </c>
      <c r="D85" s="443"/>
      <c r="E85" s="444"/>
      <c r="G85" s="300"/>
      <c r="H85" s="301"/>
    </row>
    <row r="86" spans="1:8" ht="14.25" customHeight="1" x14ac:dyDescent="0.2">
      <c r="A86" s="421">
        <v>81</v>
      </c>
      <c r="B86" s="5" t="s">
        <v>347</v>
      </c>
      <c r="C86" s="299">
        <v>1</v>
      </c>
      <c r="D86" s="443"/>
      <c r="E86" s="444"/>
      <c r="G86" s="300"/>
      <c r="H86" s="301"/>
    </row>
    <row r="87" spans="1:8" ht="14.25" customHeight="1" x14ac:dyDescent="0.2">
      <c r="A87" s="421">
        <v>82</v>
      </c>
      <c r="B87" s="5" t="s">
        <v>299</v>
      </c>
      <c r="C87" s="299">
        <v>1</v>
      </c>
      <c r="D87" s="443"/>
      <c r="E87" s="444"/>
      <c r="G87" s="300"/>
    </row>
    <row r="88" spans="1:8" ht="14.25" customHeight="1" x14ac:dyDescent="0.2">
      <c r="A88" s="421">
        <v>83</v>
      </c>
      <c r="B88" s="5" t="s">
        <v>298</v>
      </c>
      <c r="C88" s="299">
        <v>3</v>
      </c>
      <c r="D88" s="443"/>
      <c r="E88" s="444"/>
      <c r="G88" s="300"/>
    </row>
    <row r="89" spans="1:8" ht="14.25" customHeight="1" x14ac:dyDescent="0.2">
      <c r="A89" s="421">
        <v>84</v>
      </c>
      <c r="B89" s="5" t="s">
        <v>348</v>
      </c>
      <c r="C89" s="299">
        <v>3</v>
      </c>
      <c r="D89" s="443"/>
      <c r="E89" s="444"/>
      <c r="G89" s="300"/>
      <c r="H89" s="301"/>
    </row>
    <row r="90" spans="1:8" ht="14.25" customHeight="1" x14ac:dyDescent="0.2">
      <c r="A90" s="421">
        <v>85</v>
      </c>
      <c r="B90" s="5" t="s">
        <v>349</v>
      </c>
      <c r="C90" s="299">
        <v>1</v>
      </c>
      <c r="D90" s="443"/>
      <c r="E90" s="444"/>
      <c r="G90" s="300"/>
      <c r="H90" s="301"/>
    </row>
    <row r="91" spans="1:8" ht="14.25" customHeight="1" x14ac:dyDescent="0.2">
      <c r="A91" s="421">
        <v>86</v>
      </c>
      <c r="B91" s="5" t="s">
        <v>350</v>
      </c>
      <c r="C91" s="299">
        <v>1</v>
      </c>
      <c r="D91" s="443"/>
      <c r="E91" s="444"/>
      <c r="G91" s="300"/>
      <c r="H91" s="301"/>
    </row>
    <row r="92" spans="1:8" ht="14.25" customHeight="1" x14ac:dyDescent="0.2">
      <c r="A92" s="421">
        <v>87</v>
      </c>
      <c r="B92" s="5" t="s">
        <v>351</v>
      </c>
      <c r="C92" s="299">
        <v>1</v>
      </c>
      <c r="D92" s="443"/>
      <c r="E92" s="444"/>
      <c r="G92" s="300"/>
      <c r="H92" s="301"/>
    </row>
    <row r="93" spans="1:8" ht="45" x14ac:dyDescent="0.2">
      <c r="A93" s="421">
        <v>88</v>
      </c>
      <c r="B93" s="5" t="s">
        <v>352</v>
      </c>
      <c r="C93" s="299">
        <v>2</v>
      </c>
      <c r="D93" s="443"/>
      <c r="E93" s="444"/>
      <c r="G93" s="300"/>
      <c r="H93" s="301"/>
    </row>
    <row r="94" spans="1:8" ht="45" x14ac:dyDescent="0.2">
      <c r="A94" s="421">
        <v>89</v>
      </c>
      <c r="B94" s="5" t="s">
        <v>353</v>
      </c>
      <c r="C94" s="299">
        <v>1</v>
      </c>
      <c r="D94" s="443"/>
      <c r="E94" s="444"/>
      <c r="G94" s="300"/>
      <c r="H94" s="301"/>
    </row>
    <row r="95" spans="1:8" ht="14.25" customHeight="1" x14ac:dyDescent="0.2">
      <c r="A95" s="421">
        <v>90</v>
      </c>
      <c r="B95" s="5" t="s">
        <v>354</v>
      </c>
      <c r="C95" s="299">
        <v>1</v>
      </c>
      <c r="D95" s="443"/>
      <c r="E95" s="444"/>
      <c r="G95" s="300"/>
    </row>
    <row r="96" spans="1:8" ht="14.25" customHeight="1" x14ac:dyDescent="0.2">
      <c r="A96" s="421">
        <v>91</v>
      </c>
      <c r="B96" s="5" t="s">
        <v>355</v>
      </c>
      <c r="C96" s="299">
        <v>1</v>
      </c>
      <c r="D96" s="443"/>
      <c r="E96" s="444"/>
      <c r="G96" s="300"/>
    </row>
    <row r="97" spans="1:8" ht="14.25" customHeight="1" x14ac:dyDescent="0.2">
      <c r="A97" s="421">
        <v>92</v>
      </c>
      <c r="B97" s="5" t="s">
        <v>356</v>
      </c>
      <c r="C97" s="299">
        <v>1</v>
      </c>
      <c r="D97" s="443"/>
      <c r="E97" s="444"/>
      <c r="G97" s="300"/>
    </row>
    <row r="98" spans="1:8" ht="14.25" customHeight="1" x14ac:dyDescent="0.2">
      <c r="A98" s="421">
        <v>93</v>
      </c>
      <c r="B98" s="5" t="s">
        <v>357</v>
      </c>
      <c r="C98" s="299">
        <v>1</v>
      </c>
      <c r="D98" s="443"/>
      <c r="E98" s="444"/>
      <c r="G98" s="300"/>
      <c r="H98" s="301"/>
    </row>
    <row r="99" spans="1:8" ht="14.25" customHeight="1" x14ac:dyDescent="0.2">
      <c r="A99" s="421">
        <v>94</v>
      </c>
      <c r="B99" s="5" t="s">
        <v>358</v>
      </c>
      <c r="C99" s="299">
        <v>1</v>
      </c>
      <c r="D99" s="443"/>
      <c r="E99" s="444"/>
      <c r="G99" s="300"/>
      <c r="H99" s="301"/>
    </row>
    <row r="100" spans="1:8" ht="14.25" customHeight="1" x14ac:dyDescent="0.2">
      <c r="A100" s="421">
        <v>95</v>
      </c>
      <c r="B100" s="5" t="s">
        <v>359</v>
      </c>
      <c r="C100" s="299">
        <v>1</v>
      </c>
      <c r="D100" s="443"/>
      <c r="E100" s="444"/>
      <c r="G100" s="300"/>
    </row>
    <row r="101" spans="1:8" ht="14.25" customHeight="1" x14ac:dyDescent="0.2">
      <c r="A101" s="421">
        <v>96</v>
      </c>
      <c r="B101" s="5" t="s">
        <v>360</v>
      </c>
      <c r="C101" s="299">
        <v>1</v>
      </c>
      <c r="D101" s="443"/>
      <c r="E101" s="444"/>
      <c r="G101" s="300"/>
      <c r="H101" s="301"/>
    </row>
    <row r="102" spans="1:8" ht="14.25" customHeight="1" x14ac:dyDescent="0.2">
      <c r="A102" s="421">
        <v>97</v>
      </c>
      <c r="B102" s="5" t="s">
        <v>361</v>
      </c>
      <c r="C102" s="299">
        <v>1</v>
      </c>
      <c r="D102" s="443"/>
      <c r="E102" s="444"/>
      <c r="G102" s="300"/>
      <c r="H102" s="301"/>
    </row>
    <row r="103" spans="1:8" ht="14.25" customHeight="1" x14ac:dyDescent="0.2">
      <c r="A103" s="421">
        <v>98</v>
      </c>
      <c r="B103" s="5" t="s">
        <v>362</v>
      </c>
      <c r="C103" s="299">
        <v>1</v>
      </c>
      <c r="D103" s="443"/>
      <c r="E103" s="444"/>
      <c r="G103" s="300"/>
      <c r="H103" s="301"/>
    </row>
    <row r="104" spans="1:8" ht="14.25" customHeight="1" x14ac:dyDescent="0.2">
      <c r="A104" s="421">
        <v>99</v>
      </c>
      <c r="B104" s="5" t="s">
        <v>363</v>
      </c>
      <c r="C104" s="299">
        <v>1</v>
      </c>
      <c r="D104" s="443"/>
      <c r="E104" s="444"/>
      <c r="G104" s="300"/>
      <c r="H104" s="301"/>
    </row>
    <row r="105" spans="1:8" ht="14.25" customHeight="1" x14ac:dyDescent="0.2">
      <c r="A105" s="421">
        <v>100</v>
      </c>
      <c r="B105" s="5" t="s">
        <v>364</v>
      </c>
      <c r="C105" s="299">
        <v>1</v>
      </c>
      <c r="D105" s="443"/>
      <c r="E105" s="444"/>
      <c r="G105" s="300"/>
    </row>
    <row r="106" spans="1:8" ht="14.25" customHeight="1" x14ac:dyDescent="0.2">
      <c r="A106" s="421">
        <v>101</v>
      </c>
      <c r="B106" s="5" t="s">
        <v>365</v>
      </c>
      <c r="C106" s="299">
        <v>1</v>
      </c>
      <c r="D106" s="443"/>
      <c r="E106" s="444"/>
      <c r="G106" s="300"/>
      <c r="H106" s="301"/>
    </row>
    <row r="107" spans="1:8" ht="14.25" customHeight="1" x14ac:dyDescent="0.2">
      <c r="A107" s="421">
        <v>102</v>
      </c>
      <c r="B107" s="5" t="s">
        <v>366</v>
      </c>
      <c r="C107" s="299">
        <v>1</v>
      </c>
      <c r="D107" s="443"/>
      <c r="E107" s="444"/>
      <c r="G107" s="300"/>
      <c r="H107" s="301"/>
    </row>
    <row r="108" spans="1:8" ht="14.25" customHeight="1" x14ac:dyDescent="0.2">
      <c r="A108" s="421">
        <v>103</v>
      </c>
      <c r="B108" s="5" t="s">
        <v>303</v>
      </c>
      <c r="C108" s="299">
        <v>1</v>
      </c>
      <c r="D108" s="443"/>
      <c r="E108" s="444"/>
      <c r="G108" s="300"/>
    </row>
    <row r="109" spans="1:8" ht="14.25" customHeight="1" x14ac:dyDescent="0.2">
      <c r="A109" s="421">
        <v>104</v>
      </c>
      <c r="B109" s="5" t="s">
        <v>367</v>
      </c>
      <c r="C109" s="299">
        <v>1</v>
      </c>
      <c r="D109" s="443"/>
      <c r="E109" s="444"/>
      <c r="G109" s="300"/>
    </row>
    <row r="110" spans="1:8" ht="14.25" customHeight="1" x14ac:dyDescent="0.2">
      <c r="A110" s="421">
        <v>105</v>
      </c>
      <c r="B110" s="5" t="s">
        <v>368</v>
      </c>
      <c r="C110" s="299">
        <v>1</v>
      </c>
      <c r="D110" s="443"/>
      <c r="E110" s="444"/>
      <c r="G110" s="300"/>
    </row>
    <row r="111" spans="1:8" ht="14.25" customHeight="1" x14ac:dyDescent="0.2">
      <c r="A111" s="421">
        <v>106</v>
      </c>
      <c r="B111" s="5" t="s">
        <v>369</v>
      </c>
      <c r="C111" s="299">
        <v>1</v>
      </c>
      <c r="D111" s="443"/>
      <c r="E111" s="444"/>
      <c r="G111" s="300"/>
    </row>
    <row r="112" spans="1:8" ht="14.25" customHeight="1" x14ac:dyDescent="0.2">
      <c r="A112" s="421">
        <v>107</v>
      </c>
      <c r="B112" s="5" t="s">
        <v>370</v>
      </c>
      <c r="C112" s="299">
        <v>1</v>
      </c>
      <c r="D112" s="443"/>
      <c r="E112" s="444"/>
      <c r="G112" s="300"/>
    </row>
    <row r="113" spans="1:8" ht="14.25" customHeight="1" x14ac:dyDescent="0.2">
      <c r="A113" s="421">
        <v>108</v>
      </c>
      <c r="B113" s="5" t="s">
        <v>371</v>
      </c>
      <c r="C113" s="299">
        <v>1</v>
      </c>
      <c r="D113" s="443"/>
      <c r="E113" s="444"/>
      <c r="G113" s="300"/>
    </row>
    <row r="114" spans="1:8" ht="14.25" customHeight="1" x14ac:dyDescent="0.2">
      <c r="A114" s="421">
        <v>109</v>
      </c>
      <c r="B114" s="5" t="s">
        <v>372</v>
      </c>
      <c r="C114" s="299">
        <v>1</v>
      </c>
      <c r="D114" s="443"/>
      <c r="E114" s="444"/>
      <c r="G114" s="300"/>
    </row>
    <row r="115" spans="1:8" ht="14.25" customHeight="1" x14ac:dyDescent="0.2">
      <c r="A115" s="421">
        <v>110</v>
      </c>
      <c r="B115" s="5" t="s">
        <v>373</v>
      </c>
      <c r="C115" s="299">
        <v>1</v>
      </c>
      <c r="D115" s="443"/>
      <c r="E115" s="444"/>
      <c r="G115" s="300"/>
      <c r="H115" s="301"/>
    </row>
    <row r="116" spans="1:8" ht="14.25" customHeight="1" x14ac:dyDescent="0.2">
      <c r="A116" s="421">
        <v>111</v>
      </c>
      <c r="B116" s="5" t="s">
        <v>374</v>
      </c>
      <c r="C116" s="299">
        <v>1</v>
      </c>
      <c r="D116" s="443"/>
      <c r="E116" s="444"/>
      <c r="G116" s="300"/>
      <c r="H116" s="301"/>
    </row>
    <row r="117" spans="1:8" ht="14.25" customHeight="1" x14ac:dyDescent="0.2">
      <c r="A117" s="421">
        <v>112</v>
      </c>
      <c r="B117" s="5" t="s">
        <v>375</v>
      </c>
      <c r="C117" s="299">
        <v>1</v>
      </c>
      <c r="D117" s="443"/>
      <c r="E117" s="444"/>
      <c r="G117" s="300"/>
    </row>
    <row r="118" spans="1:8" ht="14.25" customHeight="1" x14ac:dyDescent="0.2">
      <c r="A118" s="421">
        <v>113</v>
      </c>
      <c r="B118" s="5" t="s">
        <v>490</v>
      </c>
      <c r="C118" s="299">
        <v>0</v>
      </c>
      <c r="D118" s="443"/>
      <c r="E118" s="444"/>
      <c r="G118" s="305"/>
    </row>
    <row r="119" spans="1:8" ht="14.25" customHeight="1" x14ac:dyDescent="0.2">
      <c r="A119" s="421">
        <v>114</v>
      </c>
      <c r="B119" s="5" t="s">
        <v>491</v>
      </c>
      <c r="C119" s="299">
        <v>0</v>
      </c>
      <c r="D119" s="443"/>
      <c r="E119" s="444"/>
      <c r="G119" s="305"/>
    </row>
    <row r="120" spans="1:8" ht="14.25" customHeight="1" x14ac:dyDescent="0.2">
      <c r="A120" s="421">
        <v>115</v>
      </c>
      <c r="B120" s="5" t="s">
        <v>492</v>
      </c>
      <c r="C120" s="299">
        <v>0</v>
      </c>
      <c r="D120" s="443"/>
      <c r="E120" s="444"/>
      <c r="G120" s="305"/>
    </row>
    <row r="121" spans="1:8" ht="14.25" customHeight="1" x14ac:dyDescent="0.2">
      <c r="A121" s="421">
        <v>116</v>
      </c>
      <c r="B121" s="5" t="s">
        <v>493</v>
      </c>
      <c r="C121" s="299">
        <v>0</v>
      </c>
      <c r="D121" s="443"/>
      <c r="E121" s="444"/>
      <c r="G121" s="305"/>
    </row>
    <row r="122" spans="1:8" ht="14.25" customHeight="1" x14ac:dyDescent="0.2">
      <c r="A122" s="421">
        <v>117</v>
      </c>
      <c r="B122" s="5" t="s">
        <v>494</v>
      </c>
      <c r="C122" s="299">
        <v>0</v>
      </c>
      <c r="D122" s="443"/>
      <c r="E122" s="444"/>
      <c r="G122" s="305"/>
    </row>
    <row r="123" spans="1:8" ht="14.25" customHeight="1" x14ac:dyDescent="0.2">
      <c r="A123" s="421">
        <v>118</v>
      </c>
      <c r="B123" s="5" t="s">
        <v>495</v>
      </c>
      <c r="C123" s="299">
        <v>0</v>
      </c>
      <c r="D123" s="443"/>
      <c r="E123" s="444"/>
      <c r="G123" s="305"/>
    </row>
    <row r="124" spans="1:8" ht="14.25" customHeight="1" x14ac:dyDescent="0.2">
      <c r="A124" s="421">
        <v>119</v>
      </c>
      <c r="B124" s="5" t="s">
        <v>583</v>
      </c>
      <c r="C124" s="299">
        <v>0</v>
      </c>
      <c r="D124" s="443"/>
      <c r="E124" s="444"/>
      <c r="G124" s="305"/>
    </row>
    <row r="125" spans="1:8" x14ac:dyDescent="0.2">
      <c r="A125" s="604" t="s">
        <v>376</v>
      </c>
      <c r="B125" s="605"/>
      <c r="C125" s="605"/>
      <c r="D125" s="606"/>
      <c r="E125" s="441">
        <f>SUM(E6:E124)</f>
        <v>0</v>
      </c>
    </row>
    <row r="126" spans="1:8" x14ac:dyDescent="0.2">
      <c r="A126" s="604" t="s">
        <v>377</v>
      </c>
      <c r="B126" s="605"/>
      <c r="C126" s="605"/>
      <c r="D126" s="606"/>
      <c r="E126" s="441">
        <f>ROUND(E125/6,2)</f>
        <v>0</v>
      </c>
    </row>
    <row r="127" spans="1:8" ht="15.75" thickBot="1" x14ac:dyDescent="0.25">
      <c r="A127" s="607" t="s">
        <v>378</v>
      </c>
      <c r="B127" s="608"/>
      <c r="C127" s="608"/>
      <c r="D127" s="609"/>
      <c r="E127" s="445">
        <f>SUM(E126/RESUMO!D17)</f>
        <v>0</v>
      </c>
    </row>
    <row r="128" spans="1:8" x14ac:dyDescent="0.2">
      <c r="E128" s="446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</sheetData>
  <mergeCells count="7">
    <mergeCell ref="A126:D126"/>
    <mergeCell ref="A127:D127"/>
    <mergeCell ref="A2:E2"/>
    <mergeCell ref="A3:E3"/>
    <mergeCell ref="A4:E4"/>
    <mergeCell ref="A5:B5"/>
    <mergeCell ref="A125:D125"/>
  </mergeCells>
  <pageMargins left="0.70866141732283472" right="0.31496062992125984" top="1.1811023622047245" bottom="0.39370078740157483" header="0.31496062992125984" footer="0.31496062992125984"/>
  <pageSetup paperSize="9" scale="6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C5DA-F419-47DE-A5D2-17B5161010DA}">
  <dimension ref="A1:J137"/>
  <sheetViews>
    <sheetView topLeftCell="A117" zoomScale="175" zoomScaleNormal="175" workbookViewId="0">
      <selection activeCell="A51" sqref="A51"/>
    </sheetView>
  </sheetViews>
  <sheetFormatPr defaultColWidth="8" defaultRowHeight="12" x14ac:dyDescent="0.2"/>
  <cols>
    <col min="1" max="1" width="52.28515625" style="447" customWidth="1"/>
    <col min="2" max="2" width="11" style="448" customWidth="1"/>
    <col min="3" max="3" width="9" style="447" customWidth="1"/>
    <col min="4" max="5" width="12.5703125" style="449" customWidth="1"/>
    <col min="6" max="7" width="8" style="448"/>
    <col min="8" max="8" width="9.42578125" style="448" bestFit="1" customWidth="1"/>
    <col min="9" max="9" width="8" style="448"/>
    <col min="10" max="10" width="203.7109375" style="448" customWidth="1"/>
    <col min="11" max="16384" width="8" style="448"/>
  </cols>
  <sheetData>
    <row r="1" spans="1:8" ht="12.75" thickBot="1" x14ac:dyDescent="0.25"/>
    <row r="2" spans="1:8" x14ac:dyDescent="0.2">
      <c r="A2" s="621" t="s">
        <v>379</v>
      </c>
      <c r="B2" s="622"/>
      <c r="C2" s="622"/>
      <c r="D2" s="622"/>
      <c r="E2" s="623"/>
    </row>
    <row r="3" spans="1:8" x14ac:dyDescent="0.2">
      <c r="A3" s="624" t="s">
        <v>267</v>
      </c>
      <c r="B3" s="625"/>
      <c r="C3" s="625"/>
      <c r="D3" s="625"/>
      <c r="E3" s="626"/>
    </row>
    <row r="4" spans="1:8" x14ac:dyDescent="0.2">
      <c r="A4" s="624" t="s">
        <v>380</v>
      </c>
      <c r="B4" s="625"/>
      <c r="C4" s="625"/>
      <c r="D4" s="625"/>
      <c r="E4" s="626"/>
    </row>
    <row r="5" spans="1:8" x14ac:dyDescent="0.2">
      <c r="A5" s="450"/>
      <c r="B5" s="451"/>
      <c r="C5" s="451"/>
      <c r="D5" s="452"/>
      <c r="E5" s="453"/>
    </row>
    <row r="6" spans="1:8" x14ac:dyDescent="0.2">
      <c r="A6" s="627"/>
      <c r="B6" s="628"/>
      <c r="C6" s="628"/>
      <c r="D6" s="628"/>
      <c r="E6" s="629"/>
      <c r="H6" s="454">
        <v>1</v>
      </c>
    </row>
    <row r="7" spans="1:8" ht="24" x14ac:dyDescent="0.2">
      <c r="A7" s="455" t="s">
        <v>483</v>
      </c>
      <c r="B7" s="456" t="s">
        <v>381</v>
      </c>
      <c r="C7" s="456" t="s">
        <v>382</v>
      </c>
      <c r="D7" s="457" t="s">
        <v>383</v>
      </c>
      <c r="E7" s="458" t="s">
        <v>384</v>
      </c>
      <c r="H7" s="459"/>
    </row>
    <row r="8" spans="1:8" x14ac:dyDescent="0.2">
      <c r="A8" s="460" t="s">
        <v>385</v>
      </c>
      <c r="B8" s="461" t="s">
        <v>201</v>
      </c>
      <c r="C8" s="462">
        <v>1</v>
      </c>
      <c r="D8" s="463"/>
      <c r="E8" s="464"/>
      <c r="H8" s="459">
        <v>94</v>
      </c>
    </row>
    <row r="9" spans="1:8" x14ac:dyDescent="0.2">
      <c r="A9" s="460" t="s">
        <v>386</v>
      </c>
      <c r="B9" s="461" t="s">
        <v>201</v>
      </c>
      <c r="C9" s="462">
        <v>1</v>
      </c>
      <c r="D9" s="463"/>
      <c r="E9" s="464"/>
      <c r="H9" s="459">
        <v>11.19</v>
      </c>
    </row>
    <row r="10" spans="1:8" x14ac:dyDescent="0.2">
      <c r="A10" s="460" t="s">
        <v>387</v>
      </c>
      <c r="B10" s="461" t="s">
        <v>388</v>
      </c>
      <c r="C10" s="462">
        <v>1</v>
      </c>
      <c r="D10" s="463"/>
      <c r="E10" s="464"/>
      <c r="H10" s="459">
        <v>12.36</v>
      </c>
    </row>
    <row r="11" spans="1:8" x14ac:dyDescent="0.2">
      <c r="A11" s="460" t="s">
        <v>389</v>
      </c>
      <c r="B11" s="461" t="s">
        <v>388</v>
      </c>
      <c r="C11" s="462">
        <v>1</v>
      </c>
      <c r="D11" s="463"/>
      <c r="E11" s="464"/>
      <c r="H11" s="459">
        <v>8.99</v>
      </c>
    </row>
    <row r="12" spans="1:8" x14ac:dyDescent="0.2">
      <c r="A12" s="460" t="s">
        <v>390</v>
      </c>
      <c r="B12" s="461" t="s">
        <v>388</v>
      </c>
      <c r="C12" s="462">
        <v>1</v>
      </c>
      <c r="D12" s="463"/>
      <c r="E12" s="464"/>
      <c r="H12" s="459">
        <v>7.9</v>
      </c>
    </row>
    <row r="13" spans="1:8" x14ac:dyDescent="0.2">
      <c r="A13" s="460" t="s">
        <v>391</v>
      </c>
      <c r="B13" s="461" t="s">
        <v>388</v>
      </c>
      <c r="C13" s="462">
        <v>1</v>
      </c>
      <c r="D13" s="463"/>
      <c r="E13" s="464"/>
      <c r="H13" s="459">
        <v>7.9</v>
      </c>
    </row>
    <row r="14" spans="1:8" x14ac:dyDescent="0.2">
      <c r="A14" s="460" t="s">
        <v>392</v>
      </c>
      <c r="B14" s="461" t="s">
        <v>388</v>
      </c>
      <c r="C14" s="462">
        <v>1</v>
      </c>
      <c r="D14" s="463"/>
      <c r="E14" s="464"/>
      <c r="H14" s="459">
        <v>15.87</v>
      </c>
    </row>
    <row r="15" spans="1:8" x14ac:dyDescent="0.2">
      <c r="A15" s="460" t="s">
        <v>393</v>
      </c>
      <c r="B15" s="461" t="s">
        <v>388</v>
      </c>
      <c r="C15" s="462">
        <v>1</v>
      </c>
      <c r="D15" s="463"/>
      <c r="E15" s="464"/>
      <c r="H15" s="459">
        <v>8.99</v>
      </c>
    </row>
    <row r="16" spans="1:8" x14ac:dyDescent="0.2">
      <c r="A16" s="460" t="s">
        <v>394</v>
      </c>
      <c r="B16" s="461" t="s">
        <v>388</v>
      </c>
      <c r="C16" s="462">
        <v>1</v>
      </c>
      <c r="D16" s="463"/>
      <c r="E16" s="464"/>
      <c r="H16" s="459">
        <v>13.62</v>
      </c>
    </row>
    <row r="17" spans="1:8" x14ac:dyDescent="0.2">
      <c r="A17" s="460" t="s">
        <v>395</v>
      </c>
      <c r="B17" s="461" t="s">
        <v>388</v>
      </c>
      <c r="C17" s="462">
        <v>1</v>
      </c>
      <c r="D17" s="463"/>
      <c r="E17" s="464"/>
      <c r="H17" s="459">
        <v>8.34</v>
      </c>
    </row>
    <row r="18" spans="1:8" x14ac:dyDescent="0.2">
      <c r="A18" s="460" t="s">
        <v>396</v>
      </c>
      <c r="B18" s="461" t="s">
        <v>388</v>
      </c>
      <c r="C18" s="462">
        <v>1</v>
      </c>
      <c r="D18" s="463"/>
      <c r="E18" s="464"/>
      <c r="H18" s="459">
        <v>26.51</v>
      </c>
    </row>
    <row r="19" spans="1:8" x14ac:dyDescent="0.2">
      <c r="A19" s="460" t="s">
        <v>397</v>
      </c>
      <c r="B19" s="461" t="s">
        <v>388</v>
      </c>
      <c r="C19" s="462">
        <v>1</v>
      </c>
      <c r="D19" s="463"/>
      <c r="E19" s="464"/>
      <c r="H19" s="459">
        <v>7.51</v>
      </c>
    </row>
    <row r="20" spans="1:8" x14ac:dyDescent="0.2">
      <c r="A20" s="460" t="s">
        <v>398</v>
      </c>
      <c r="B20" s="461" t="s">
        <v>388</v>
      </c>
      <c r="C20" s="462">
        <v>1</v>
      </c>
      <c r="D20" s="463"/>
      <c r="E20" s="464"/>
      <c r="H20" s="459">
        <v>6.77</v>
      </c>
    </row>
    <row r="21" spans="1:8" x14ac:dyDescent="0.2">
      <c r="A21" s="460" t="s">
        <v>399</v>
      </c>
      <c r="B21" s="461" t="s">
        <v>388</v>
      </c>
      <c r="C21" s="462">
        <v>1</v>
      </c>
      <c r="D21" s="463"/>
      <c r="E21" s="464"/>
      <c r="H21" s="459">
        <v>23.5</v>
      </c>
    </row>
    <row r="22" spans="1:8" x14ac:dyDescent="0.2">
      <c r="A22" s="460" t="s">
        <v>400</v>
      </c>
      <c r="B22" s="461" t="s">
        <v>388</v>
      </c>
      <c r="C22" s="462">
        <v>1</v>
      </c>
      <c r="D22" s="463"/>
      <c r="E22" s="464"/>
      <c r="H22" s="459">
        <v>20</v>
      </c>
    </row>
    <row r="23" spans="1:8" x14ac:dyDescent="0.2">
      <c r="A23" s="460" t="s">
        <v>401</v>
      </c>
      <c r="B23" s="461" t="s">
        <v>388</v>
      </c>
      <c r="C23" s="462">
        <v>1</v>
      </c>
      <c r="D23" s="463"/>
      <c r="E23" s="464"/>
      <c r="H23" s="459">
        <v>11.4</v>
      </c>
    </row>
    <row r="24" spans="1:8" x14ac:dyDescent="0.2">
      <c r="A24" s="460" t="s">
        <v>402</v>
      </c>
      <c r="B24" s="461" t="s">
        <v>388</v>
      </c>
      <c r="C24" s="462">
        <v>1</v>
      </c>
      <c r="D24" s="463"/>
      <c r="E24" s="464"/>
      <c r="H24" s="459">
        <v>3.95</v>
      </c>
    </row>
    <row r="25" spans="1:8" x14ac:dyDescent="0.2">
      <c r="A25" s="460" t="s">
        <v>403</v>
      </c>
      <c r="B25" s="461" t="s">
        <v>388</v>
      </c>
      <c r="C25" s="462">
        <v>1</v>
      </c>
      <c r="D25" s="463"/>
      <c r="E25" s="464"/>
      <c r="H25" s="459">
        <v>3.58</v>
      </c>
    </row>
    <row r="26" spans="1:8" x14ac:dyDescent="0.2">
      <c r="A26" s="460" t="s">
        <v>404</v>
      </c>
      <c r="B26" s="461" t="s">
        <v>388</v>
      </c>
      <c r="C26" s="462">
        <v>1</v>
      </c>
      <c r="D26" s="463"/>
      <c r="E26" s="464"/>
      <c r="H26" s="459">
        <v>16.850000000000001</v>
      </c>
    </row>
    <row r="27" spans="1:8" x14ac:dyDescent="0.2">
      <c r="A27" s="630" t="s">
        <v>405</v>
      </c>
      <c r="B27" s="631"/>
      <c r="C27" s="631"/>
      <c r="D27" s="632"/>
      <c r="E27" s="465">
        <f>SUM(E8:E26)</f>
        <v>0</v>
      </c>
      <c r="H27" s="459"/>
    </row>
    <row r="28" spans="1:8" x14ac:dyDescent="0.2">
      <c r="A28" s="630" t="s">
        <v>406</v>
      </c>
      <c r="B28" s="631"/>
      <c r="C28" s="631"/>
      <c r="D28" s="632"/>
      <c r="E28" s="465">
        <f>ROUND(E27/12,2)</f>
        <v>0</v>
      </c>
      <c r="H28" s="459"/>
    </row>
    <row r="29" spans="1:8" x14ac:dyDescent="0.2">
      <c r="A29" s="466"/>
      <c r="B29" s="467"/>
      <c r="C29" s="468"/>
      <c r="D29" s="469"/>
      <c r="E29" s="470"/>
      <c r="H29" s="459"/>
    </row>
    <row r="30" spans="1:8" x14ac:dyDescent="0.2">
      <c r="A30" s="466"/>
      <c r="B30" s="467"/>
      <c r="C30" s="468"/>
      <c r="D30" s="469"/>
      <c r="E30" s="470"/>
      <c r="H30" s="459"/>
    </row>
    <row r="31" spans="1:8" ht="24" x14ac:dyDescent="0.2">
      <c r="A31" s="455" t="s">
        <v>484</v>
      </c>
      <c r="B31" s="456" t="s">
        <v>381</v>
      </c>
      <c r="C31" s="456" t="s">
        <v>382</v>
      </c>
      <c r="D31" s="457" t="s">
        <v>383</v>
      </c>
      <c r="E31" s="458" t="s">
        <v>384</v>
      </c>
      <c r="H31" s="459"/>
    </row>
    <row r="32" spans="1:8" x14ac:dyDescent="0.2">
      <c r="A32" s="460" t="s">
        <v>385</v>
      </c>
      <c r="B32" s="461" t="s">
        <v>201</v>
      </c>
      <c r="C32" s="462">
        <v>1</v>
      </c>
      <c r="D32" s="463"/>
      <c r="E32" s="464"/>
      <c r="H32" s="459">
        <f>H8</f>
        <v>94</v>
      </c>
    </row>
    <row r="33" spans="1:10" x14ac:dyDescent="0.2">
      <c r="A33" s="460" t="s">
        <v>404</v>
      </c>
      <c r="B33" s="461" t="s">
        <v>388</v>
      </c>
      <c r="C33" s="462">
        <v>1</v>
      </c>
      <c r="D33" s="463"/>
      <c r="E33" s="464"/>
      <c r="H33" s="459">
        <f>H26</f>
        <v>16.850000000000001</v>
      </c>
    </row>
    <row r="34" spans="1:10" ht="30" customHeight="1" x14ac:dyDescent="0.2">
      <c r="A34" s="471" t="s">
        <v>585</v>
      </c>
      <c r="B34" s="461" t="s">
        <v>388</v>
      </c>
      <c r="C34" s="462">
        <v>1</v>
      </c>
      <c r="D34" s="463"/>
      <c r="E34" s="464"/>
      <c r="H34" s="459">
        <v>29.99</v>
      </c>
      <c r="J34" s="472" t="s">
        <v>407</v>
      </c>
    </row>
    <row r="35" spans="1:10" x14ac:dyDescent="0.2">
      <c r="A35" s="460" t="s">
        <v>408</v>
      </c>
      <c r="B35" s="461" t="s">
        <v>388</v>
      </c>
      <c r="C35" s="462">
        <v>1</v>
      </c>
      <c r="D35" s="463"/>
      <c r="E35" s="464"/>
      <c r="H35" s="459">
        <v>33.090000000000003</v>
      </c>
      <c r="J35" s="472" t="s">
        <v>275</v>
      </c>
    </row>
    <row r="36" spans="1:10" x14ac:dyDescent="0.2">
      <c r="A36" s="460" t="s">
        <v>409</v>
      </c>
      <c r="B36" s="461" t="s">
        <v>388</v>
      </c>
      <c r="C36" s="462">
        <v>1</v>
      </c>
      <c r="D36" s="463"/>
      <c r="E36" s="464"/>
      <c r="H36" s="459">
        <v>11.9</v>
      </c>
    </row>
    <row r="37" spans="1:10" x14ac:dyDescent="0.2">
      <c r="A37" s="460" t="s">
        <v>410</v>
      </c>
      <c r="B37" s="461" t="s">
        <v>388</v>
      </c>
      <c r="C37" s="462">
        <v>1</v>
      </c>
      <c r="D37" s="463"/>
      <c r="E37" s="464"/>
      <c r="H37" s="459">
        <v>15.9</v>
      </c>
    </row>
    <row r="38" spans="1:10" x14ac:dyDescent="0.2">
      <c r="A38" s="460" t="s">
        <v>411</v>
      </c>
      <c r="B38" s="461" t="s">
        <v>388</v>
      </c>
      <c r="C38" s="462">
        <v>1</v>
      </c>
      <c r="D38" s="463"/>
      <c r="E38" s="464"/>
      <c r="H38" s="459">
        <v>13.9</v>
      </c>
    </row>
    <row r="39" spans="1:10" x14ac:dyDescent="0.2">
      <c r="A39" s="460" t="s">
        <v>412</v>
      </c>
      <c r="B39" s="461" t="s">
        <v>388</v>
      </c>
      <c r="C39" s="462">
        <v>1</v>
      </c>
      <c r="D39" s="463"/>
      <c r="E39" s="464"/>
      <c r="H39" s="459">
        <v>28.41</v>
      </c>
      <c r="J39" s="472" t="s">
        <v>413</v>
      </c>
    </row>
    <row r="40" spans="1:10" x14ac:dyDescent="0.2">
      <c r="A40" s="460" t="s">
        <v>414</v>
      </c>
      <c r="B40" s="461" t="s">
        <v>388</v>
      </c>
      <c r="C40" s="462">
        <v>1</v>
      </c>
      <c r="D40" s="463"/>
      <c r="E40" s="464"/>
      <c r="H40" s="459">
        <v>54.06</v>
      </c>
    </row>
    <row r="41" spans="1:10" x14ac:dyDescent="0.2">
      <c r="A41" s="460" t="s">
        <v>415</v>
      </c>
      <c r="B41" s="461" t="s">
        <v>416</v>
      </c>
      <c r="C41" s="462">
        <v>1</v>
      </c>
      <c r="D41" s="463"/>
      <c r="E41" s="464"/>
      <c r="H41" s="459">
        <f>13.9+34.99+45.99</f>
        <v>94.88</v>
      </c>
    </row>
    <row r="42" spans="1:10" x14ac:dyDescent="0.2">
      <c r="A42" s="460" t="s">
        <v>417</v>
      </c>
      <c r="B42" s="461" t="s">
        <v>416</v>
      </c>
      <c r="C42" s="462">
        <v>1</v>
      </c>
      <c r="D42" s="463"/>
      <c r="E42" s="464"/>
      <c r="H42" s="473">
        <f>'[1]FERRAM USO GERAL'!D63</f>
        <v>52.6</v>
      </c>
    </row>
    <row r="43" spans="1:10" ht="36" customHeight="1" x14ac:dyDescent="0.2">
      <c r="A43" s="460" t="s">
        <v>418</v>
      </c>
      <c r="B43" s="461" t="s">
        <v>416</v>
      </c>
      <c r="C43" s="462">
        <v>1</v>
      </c>
      <c r="D43" s="463"/>
      <c r="E43" s="464"/>
      <c r="H43" s="459">
        <v>369</v>
      </c>
      <c r="J43" s="472" t="s">
        <v>419</v>
      </c>
    </row>
    <row r="44" spans="1:10" x14ac:dyDescent="0.2">
      <c r="A44" s="460" t="s">
        <v>420</v>
      </c>
      <c r="B44" s="461" t="s">
        <v>388</v>
      </c>
      <c r="C44" s="462">
        <v>1</v>
      </c>
      <c r="D44" s="463"/>
      <c r="E44" s="464"/>
      <c r="H44" s="459">
        <f>H23</f>
        <v>11.4</v>
      </c>
    </row>
    <row r="45" spans="1:10" x14ac:dyDescent="0.2">
      <c r="A45" s="460" t="s">
        <v>421</v>
      </c>
      <c r="B45" s="461" t="s">
        <v>416</v>
      </c>
      <c r="C45" s="462">
        <v>1</v>
      </c>
      <c r="D45" s="463"/>
      <c r="E45" s="464"/>
      <c r="H45" s="459">
        <v>54.99</v>
      </c>
    </row>
    <row r="46" spans="1:10" x14ac:dyDescent="0.2">
      <c r="A46" s="460" t="s">
        <v>422</v>
      </c>
      <c r="B46" s="461" t="s">
        <v>388</v>
      </c>
      <c r="C46" s="462">
        <v>6</v>
      </c>
      <c r="D46" s="463"/>
      <c r="E46" s="464"/>
      <c r="H46" s="459">
        <v>6.82</v>
      </c>
    </row>
    <row r="47" spans="1:10" x14ac:dyDescent="0.2">
      <c r="A47" s="460" t="s">
        <v>423</v>
      </c>
      <c r="B47" s="461" t="s">
        <v>388</v>
      </c>
      <c r="C47" s="462">
        <v>6</v>
      </c>
      <c r="D47" s="463"/>
      <c r="E47" s="464"/>
      <c r="H47" s="459">
        <v>11</v>
      </c>
    </row>
    <row r="48" spans="1:10" x14ac:dyDescent="0.2">
      <c r="A48" s="617" t="s">
        <v>405</v>
      </c>
      <c r="B48" s="618"/>
      <c r="C48" s="618"/>
      <c r="D48" s="618"/>
      <c r="E48" s="465">
        <f>SUM(E32:E47)</f>
        <v>0</v>
      </c>
      <c r="H48" s="459"/>
    </row>
    <row r="49" spans="1:8" x14ac:dyDescent="0.2">
      <c r="A49" s="617" t="s">
        <v>406</v>
      </c>
      <c r="B49" s="618"/>
      <c r="C49" s="618"/>
      <c r="D49" s="618"/>
      <c r="E49" s="465">
        <f>ROUND(E48/12,2)</f>
        <v>0</v>
      </c>
      <c r="H49" s="459"/>
    </row>
    <row r="50" spans="1:8" x14ac:dyDescent="0.2">
      <c r="A50" s="466"/>
      <c r="B50" s="467"/>
      <c r="C50" s="468"/>
      <c r="D50" s="469"/>
      <c r="E50" s="470"/>
      <c r="H50" s="459"/>
    </row>
    <row r="51" spans="1:8" ht="24" x14ac:dyDescent="0.2">
      <c r="A51" s="455" t="s">
        <v>594</v>
      </c>
      <c r="B51" s="456" t="s">
        <v>381</v>
      </c>
      <c r="C51" s="456" t="s">
        <v>382</v>
      </c>
      <c r="D51" s="457" t="s">
        <v>383</v>
      </c>
      <c r="E51" s="458" t="s">
        <v>384</v>
      </c>
      <c r="H51" s="459"/>
    </row>
    <row r="52" spans="1:8" x14ac:dyDescent="0.2">
      <c r="A52" s="460" t="s">
        <v>385</v>
      </c>
      <c r="B52" s="461" t="s">
        <v>201</v>
      </c>
      <c r="C52" s="462">
        <v>1</v>
      </c>
      <c r="D52" s="463"/>
      <c r="E52" s="464"/>
      <c r="H52" s="459">
        <f>H32</f>
        <v>94</v>
      </c>
    </row>
    <row r="53" spans="1:8" x14ac:dyDescent="0.2">
      <c r="A53" s="460" t="s">
        <v>424</v>
      </c>
      <c r="B53" s="461" t="s">
        <v>201</v>
      </c>
      <c r="C53" s="462">
        <v>1</v>
      </c>
      <c r="D53" s="463"/>
      <c r="E53" s="464"/>
      <c r="H53" s="459">
        <v>4.17</v>
      </c>
    </row>
    <row r="54" spans="1:8" x14ac:dyDescent="0.2">
      <c r="A54" s="460" t="s">
        <v>425</v>
      </c>
      <c r="B54" s="461" t="s">
        <v>201</v>
      </c>
      <c r="C54" s="462">
        <v>1</v>
      </c>
      <c r="D54" s="463"/>
      <c r="E54" s="464"/>
      <c r="H54" s="459">
        <v>3.9</v>
      </c>
    </row>
    <row r="55" spans="1:8" ht="36" x14ac:dyDescent="0.2">
      <c r="A55" s="460" t="s">
        <v>426</v>
      </c>
      <c r="B55" s="461" t="s">
        <v>201</v>
      </c>
      <c r="C55" s="462">
        <v>1</v>
      </c>
      <c r="D55" s="463"/>
      <c r="E55" s="464"/>
      <c r="H55" s="459">
        <v>45</v>
      </c>
    </row>
    <row r="56" spans="1:8" ht="36" x14ac:dyDescent="0.2">
      <c r="A56" s="460" t="s">
        <v>427</v>
      </c>
      <c r="B56" s="461" t="s">
        <v>201</v>
      </c>
      <c r="C56" s="462">
        <v>1</v>
      </c>
      <c r="D56" s="463"/>
      <c r="E56" s="464"/>
      <c r="H56" s="459">
        <v>165</v>
      </c>
    </row>
    <row r="57" spans="1:8" ht="36" x14ac:dyDescent="0.2">
      <c r="A57" s="460" t="s">
        <v>428</v>
      </c>
      <c r="B57" s="461" t="s">
        <v>201</v>
      </c>
      <c r="C57" s="462">
        <v>1</v>
      </c>
      <c r="D57" s="463"/>
      <c r="E57" s="464"/>
      <c r="H57" s="459">
        <v>177</v>
      </c>
    </row>
    <row r="58" spans="1:8" ht="36" x14ac:dyDescent="0.2">
      <c r="A58" s="460" t="s">
        <v>429</v>
      </c>
      <c r="B58" s="461" t="s">
        <v>201</v>
      </c>
      <c r="C58" s="462">
        <v>1</v>
      </c>
      <c r="D58" s="463"/>
      <c r="E58" s="464"/>
      <c r="H58" s="459">
        <v>28.9</v>
      </c>
    </row>
    <row r="59" spans="1:8" ht="24" x14ac:dyDescent="0.2">
      <c r="A59" s="460" t="s">
        <v>430</v>
      </c>
      <c r="B59" s="461" t="s">
        <v>201</v>
      </c>
      <c r="C59" s="462">
        <v>1</v>
      </c>
      <c r="D59" s="463"/>
      <c r="E59" s="464"/>
      <c r="H59" s="459">
        <v>40</v>
      </c>
    </row>
    <row r="60" spans="1:8" ht="36" x14ac:dyDescent="0.2">
      <c r="A60" s="460" t="s">
        <v>431</v>
      </c>
      <c r="B60" s="461" t="s">
        <v>416</v>
      </c>
      <c r="C60" s="462">
        <v>1</v>
      </c>
      <c r="D60" s="463"/>
      <c r="E60" s="464"/>
      <c r="H60" s="459">
        <v>30</v>
      </c>
    </row>
    <row r="61" spans="1:8" ht="48" x14ac:dyDescent="0.2">
      <c r="A61" s="460" t="s">
        <v>432</v>
      </c>
      <c r="B61" s="461" t="s">
        <v>416</v>
      </c>
      <c r="C61" s="462">
        <v>1</v>
      </c>
      <c r="D61" s="463"/>
      <c r="E61" s="464"/>
      <c r="H61" s="459">
        <v>30</v>
      </c>
    </row>
    <row r="62" spans="1:8" ht="48" x14ac:dyDescent="0.2">
      <c r="A62" s="460" t="s">
        <v>433</v>
      </c>
      <c r="B62" s="461" t="s">
        <v>416</v>
      </c>
      <c r="C62" s="462">
        <v>1</v>
      </c>
      <c r="D62" s="463"/>
      <c r="E62" s="464"/>
      <c r="H62" s="459">
        <v>24.75</v>
      </c>
    </row>
    <row r="63" spans="1:8" ht="36" x14ac:dyDescent="0.2">
      <c r="A63" s="460" t="s">
        <v>434</v>
      </c>
      <c r="B63" s="461" t="s">
        <v>416</v>
      </c>
      <c r="C63" s="462">
        <v>1</v>
      </c>
      <c r="D63" s="463"/>
      <c r="E63" s="464"/>
      <c r="H63" s="459">
        <v>37.9</v>
      </c>
    </row>
    <row r="64" spans="1:8" ht="36" x14ac:dyDescent="0.2">
      <c r="A64" s="460" t="s">
        <v>435</v>
      </c>
      <c r="B64" s="461" t="s">
        <v>416</v>
      </c>
      <c r="C64" s="462">
        <v>1</v>
      </c>
      <c r="D64" s="463"/>
      <c r="E64" s="464"/>
      <c r="H64" s="459">
        <v>16.11</v>
      </c>
    </row>
    <row r="65" spans="1:10" ht="24" x14ac:dyDescent="0.2">
      <c r="A65" s="471" t="s">
        <v>586</v>
      </c>
      <c r="B65" s="461" t="s">
        <v>416</v>
      </c>
      <c r="C65" s="462">
        <v>1</v>
      </c>
      <c r="D65" s="463"/>
      <c r="E65" s="464"/>
      <c r="H65" s="459">
        <v>199</v>
      </c>
    </row>
    <row r="66" spans="1:10" ht="36" x14ac:dyDescent="0.2">
      <c r="A66" s="471" t="s">
        <v>587</v>
      </c>
      <c r="B66" s="461" t="s">
        <v>416</v>
      </c>
      <c r="C66" s="462">
        <v>1</v>
      </c>
      <c r="D66" s="463"/>
      <c r="E66" s="464"/>
      <c r="H66" s="459"/>
      <c r="J66" s="472" t="s">
        <v>436</v>
      </c>
    </row>
    <row r="67" spans="1:10" x14ac:dyDescent="0.2">
      <c r="A67" s="460" t="s">
        <v>437</v>
      </c>
      <c r="B67" s="461" t="s">
        <v>201</v>
      </c>
      <c r="C67" s="462">
        <v>1</v>
      </c>
      <c r="D67" s="463"/>
      <c r="E67" s="464"/>
      <c r="H67" s="459">
        <v>26.51</v>
      </c>
      <c r="J67" s="472" t="s">
        <v>438</v>
      </c>
    </row>
    <row r="68" spans="1:10" x14ac:dyDescent="0.2">
      <c r="A68" s="460" t="s">
        <v>439</v>
      </c>
      <c r="B68" s="461" t="s">
        <v>201</v>
      </c>
      <c r="C68" s="462">
        <v>1</v>
      </c>
      <c r="D68" s="463"/>
      <c r="E68" s="464"/>
      <c r="H68" s="459">
        <v>27.81</v>
      </c>
    </row>
    <row r="69" spans="1:10" x14ac:dyDescent="0.2">
      <c r="A69" s="460" t="s">
        <v>440</v>
      </c>
      <c r="B69" s="461" t="s">
        <v>201</v>
      </c>
      <c r="C69" s="462">
        <v>1</v>
      </c>
      <c r="D69" s="463"/>
      <c r="E69" s="464"/>
      <c r="H69" s="459">
        <v>44.33</v>
      </c>
    </row>
    <row r="70" spans="1:10" ht="48" x14ac:dyDescent="0.2">
      <c r="A70" s="460" t="s">
        <v>441</v>
      </c>
      <c r="B70" s="461" t="s">
        <v>416</v>
      </c>
      <c r="C70" s="462">
        <v>1</v>
      </c>
      <c r="D70" s="463"/>
      <c r="E70" s="464"/>
      <c r="H70" s="459">
        <v>149</v>
      </c>
    </row>
    <row r="71" spans="1:10" ht="48" x14ac:dyDescent="0.2">
      <c r="A71" s="460" t="s">
        <v>442</v>
      </c>
      <c r="B71" s="461" t="s">
        <v>416</v>
      </c>
      <c r="C71" s="462">
        <v>1</v>
      </c>
      <c r="D71" s="463"/>
      <c r="E71" s="464"/>
      <c r="H71" s="459">
        <v>389</v>
      </c>
    </row>
    <row r="72" spans="1:10" x14ac:dyDescent="0.2">
      <c r="A72" s="460" t="s">
        <v>443</v>
      </c>
      <c r="B72" s="461" t="s">
        <v>201</v>
      </c>
      <c r="C72" s="462">
        <v>1</v>
      </c>
      <c r="D72" s="463"/>
      <c r="E72" s="464"/>
      <c r="H72" s="459">
        <v>112</v>
      </c>
      <c r="J72" s="472" t="s">
        <v>444</v>
      </c>
    </row>
    <row r="73" spans="1:10" x14ac:dyDescent="0.2">
      <c r="A73" s="460" t="s">
        <v>445</v>
      </c>
      <c r="B73" s="461" t="s">
        <v>201</v>
      </c>
      <c r="C73" s="462">
        <v>1</v>
      </c>
      <c r="D73" s="463"/>
      <c r="E73" s="464"/>
      <c r="H73" s="459">
        <f>H26</f>
        <v>16.850000000000001</v>
      </c>
    </row>
    <row r="74" spans="1:10" ht="48" x14ac:dyDescent="0.2">
      <c r="A74" s="471" t="s">
        <v>588</v>
      </c>
      <c r="B74" s="461" t="s">
        <v>201</v>
      </c>
      <c r="C74" s="462">
        <v>1</v>
      </c>
      <c r="D74" s="463"/>
      <c r="E74" s="464"/>
      <c r="H74" s="459">
        <v>389</v>
      </c>
    </row>
    <row r="75" spans="1:10" ht="36" x14ac:dyDescent="0.2">
      <c r="A75" s="460" t="s">
        <v>446</v>
      </c>
      <c r="B75" s="461" t="s">
        <v>416</v>
      </c>
      <c r="C75" s="462">
        <v>1</v>
      </c>
      <c r="D75" s="463"/>
      <c r="E75" s="464"/>
      <c r="H75" s="459">
        <v>1489</v>
      </c>
      <c r="J75" s="472" t="s">
        <v>447</v>
      </c>
    </row>
    <row r="76" spans="1:10" ht="36" x14ac:dyDescent="0.2">
      <c r="A76" s="460" t="s">
        <v>448</v>
      </c>
      <c r="B76" s="461" t="s">
        <v>416</v>
      </c>
      <c r="C76" s="462">
        <v>1</v>
      </c>
      <c r="D76" s="463"/>
      <c r="E76" s="464"/>
      <c r="H76" s="459">
        <v>108</v>
      </c>
      <c r="J76" s="472" t="s">
        <v>449</v>
      </c>
    </row>
    <row r="77" spans="1:10" ht="36" x14ac:dyDescent="0.2">
      <c r="A77" s="460" t="s">
        <v>450</v>
      </c>
      <c r="B77" s="461" t="s">
        <v>416</v>
      </c>
      <c r="C77" s="462">
        <v>1</v>
      </c>
      <c r="D77" s="463"/>
      <c r="E77" s="464"/>
      <c r="H77" s="459">
        <v>472</v>
      </c>
      <c r="J77" s="472" t="s">
        <v>451</v>
      </c>
    </row>
    <row r="78" spans="1:10" ht="72" x14ac:dyDescent="0.2">
      <c r="A78" s="460" t="s">
        <v>452</v>
      </c>
      <c r="B78" s="461" t="s">
        <v>416</v>
      </c>
      <c r="C78" s="462">
        <v>1</v>
      </c>
      <c r="D78" s="463"/>
      <c r="E78" s="464"/>
      <c r="H78" s="459">
        <v>189</v>
      </c>
    </row>
    <row r="79" spans="1:10" x14ac:dyDescent="0.2">
      <c r="A79" s="617" t="s">
        <v>405</v>
      </c>
      <c r="B79" s="618"/>
      <c r="C79" s="618"/>
      <c r="D79" s="618"/>
      <c r="E79" s="474">
        <f>SUM(E52:E78)</f>
        <v>0</v>
      </c>
      <c r="H79" s="459"/>
    </row>
    <row r="80" spans="1:10" x14ac:dyDescent="0.2">
      <c r="A80" s="617" t="s">
        <v>406</v>
      </c>
      <c r="B80" s="618"/>
      <c r="C80" s="618"/>
      <c r="D80" s="618"/>
      <c r="E80" s="465">
        <f>ROUND(E79/12,2)</f>
        <v>0</v>
      </c>
      <c r="H80" s="459"/>
    </row>
    <row r="81" spans="1:10" x14ac:dyDescent="0.2">
      <c r="A81" s="466"/>
      <c r="B81" s="475"/>
      <c r="C81" s="468"/>
      <c r="D81" s="469"/>
      <c r="E81" s="470"/>
      <c r="H81" s="459"/>
    </row>
    <row r="82" spans="1:10" ht="24" x14ac:dyDescent="0.2">
      <c r="A82" s="455" t="s">
        <v>485</v>
      </c>
      <c r="B82" s="456" t="s">
        <v>381</v>
      </c>
      <c r="C82" s="456" t="s">
        <v>382</v>
      </c>
      <c r="D82" s="457" t="s">
        <v>383</v>
      </c>
      <c r="E82" s="458" t="s">
        <v>384</v>
      </c>
      <c r="H82" s="459"/>
    </row>
    <row r="83" spans="1:10" x14ac:dyDescent="0.2">
      <c r="A83" s="460" t="s">
        <v>385</v>
      </c>
      <c r="B83" s="461" t="s">
        <v>201</v>
      </c>
      <c r="C83" s="462">
        <v>1</v>
      </c>
      <c r="D83" s="463"/>
      <c r="E83" s="464"/>
      <c r="H83" s="459">
        <f>H52</f>
        <v>94</v>
      </c>
    </row>
    <row r="84" spans="1:10" x14ac:dyDescent="0.2">
      <c r="A84" s="460" t="s">
        <v>453</v>
      </c>
      <c r="B84" s="461" t="s">
        <v>388</v>
      </c>
      <c r="C84" s="462">
        <v>1</v>
      </c>
      <c r="D84" s="463"/>
      <c r="E84" s="464"/>
      <c r="H84" s="459">
        <v>7.88</v>
      </c>
    </row>
    <row r="85" spans="1:10" x14ac:dyDescent="0.2">
      <c r="A85" s="460" t="s">
        <v>454</v>
      </c>
      <c r="B85" s="461" t="s">
        <v>388</v>
      </c>
      <c r="C85" s="462">
        <v>1</v>
      </c>
      <c r="D85" s="463"/>
      <c r="E85" s="464"/>
      <c r="H85" s="459">
        <v>9.64</v>
      </c>
    </row>
    <row r="86" spans="1:10" x14ac:dyDescent="0.2">
      <c r="A86" s="460" t="s">
        <v>455</v>
      </c>
      <c r="B86" s="461" t="s">
        <v>388</v>
      </c>
      <c r="C86" s="462">
        <v>1</v>
      </c>
      <c r="D86" s="463"/>
      <c r="E86" s="464"/>
      <c r="H86" s="459">
        <v>19.7</v>
      </c>
    </row>
    <row r="87" spans="1:10" ht="12.75" customHeight="1" x14ac:dyDescent="0.2">
      <c r="A87" s="460" t="s">
        <v>456</v>
      </c>
      <c r="B87" s="461" t="s">
        <v>416</v>
      </c>
      <c r="C87" s="462">
        <v>1</v>
      </c>
      <c r="D87" s="463"/>
      <c r="E87" s="464"/>
      <c r="H87" s="459">
        <v>165.25</v>
      </c>
      <c r="J87" s="472" t="s">
        <v>457</v>
      </c>
    </row>
    <row r="88" spans="1:10" x14ac:dyDescent="0.2">
      <c r="A88" s="460" t="s">
        <v>458</v>
      </c>
      <c r="B88" s="461" t="s">
        <v>416</v>
      </c>
      <c r="C88" s="462">
        <v>1</v>
      </c>
      <c r="D88" s="463"/>
      <c r="E88" s="464"/>
      <c r="H88" s="459">
        <v>109</v>
      </c>
    </row>
    <row r="89" spans="1:10" x14ac:dyDescent="0.2">
      <c r="A89" s="460" t="s">
        <v>459</v>
      </c>
      <c r="B89" s="461" t="s">
        <v>388</v>
      </c>
      <c r="C89" s="462">
        <v>1</v>
      </c>
      <c r="D89" s="463"/>
      <c r="E89" s="464"/>
      <c r="H89" s="459">
        <v>2.61</v>
      </c>
    </row>
    <row r="90" spans="1:10" x14ac:dyDescent="0.2">
      <c r="A90" s="460" t="s">
        <v>460</v>
      </c>
      <c r="B90" s="461" t="s">
        <v>388</v>
      </c>
      <c r="C90" s="462">
        <v>1</v>
      </c>
      <c r="D90" s="463"/>
      <c r="E90" s="464"/>
      <c r="H90" s="459">
        <v>2.83</v>
      </c>
    </row>
    <row r="91" spans="1:10" x14ac:dyDescent="0.2">
      <c r="A91" s="460" t="s">
        <v>461</v>
      </c>
      <c r="B91" s="461" t="s">
        <v>388</v>
      </c>
      <c r="C91" s="462">
        <v>1</v>
      </c>
      <c r="D91" s="463"/>
      <c r="E91" s="464"/>
      <c r="H91" s="459">
        <v>5.68</v>
      </c>
    </row>
    <row r="92" spans="1:10" ht="12.75" customHeight="1" x14ac:dyDescent="0.2">
      <c r="A92" s="460" t="s">
        <v>462</v>
      </c>
      <c r="B92" s="461" t="s">
        <v>416</v>
      </c>
      <c r="C92" s="462">
        <v>1</v>
      </c>
      <c r="D92" s="463"/>
      <c r="E92" s="464"/>
      <c r="H92" s="459">
        <v>122</v>
      </c>
      <c r="J92" s="472" t="s">
        <v>463</v>
      </c>
    </row>
    <row r="93" spans="1:10" ht="12.75" customHeight="1" x14ac:dyDescent="0.2">
      <c r="A93" s="460" t="s">
        <v>464</v>
      </c>
      <c r="B93" s="461" t="s">
        <v>201</v>
      </c>
      <c r="C93" s="462">
        <v>1</v>
      </c>
      <c r="D93" s="463"/>
      <c r="E93" s="464"/>
      <c r="H93" s="459">
        <v>83.99</v>
      </c>
      <c r="J93" s="472" t="s">
        <v>465</v>
      </c>
    </row>
    <row r="94" spans="1:10" x14ac:dyDescent="0.2">
      <c r="A94" s="460" t="s">
        <v>466</v>
      </c>
      <c r="B94" s="461" t="s">
        <v>201</v>
      </c>
      <c r="C94" s="462">
        <v>1</v>
      </c>
      <c r="D94" s="463"/>
      <c r="E94" s="464"/>
      <c r="H94" s="459">
        <v>18.899999999999999</v>
      </c>
    </row>
    <row r="95" spans="1:10" x14ac:dyDescent="0.2">
      <c r="A95" s="460" t="s">
        <v>467</v>
      </c>
      <c r="B95" s="461" t="s">
        <v>201</v>
      </c>
      <c r="C95" s="462">
        <v>1</v>
      </c>
      <c r="D95" s="463"/>
      <c r="E95" s="464"/>
      <c r="H95" s="459">
        <v>46.9</v>
      </c>
    </row>
    <row r="96" spans="1:10" x14ac:dyDescent="0.2">
      <c r="A96" s="460" t="s">
        <v>408</v>
      </c>
      <c r="B96" s="461" t="s">
        <v>201</v>
      </c>
      <c r="C96" s="462">
        <v>1</v>
      </c>
      <c r="D96" s="463"/>
      <c r="E96" s="464"/>
      <c r="H96" s="459">
        <v>28.41</v>
      </c>
      <c r="J96" s="472" t="s">
        <v>468</v>
      </c>
    </row>
    <row r="97" spans="1:8" x14ac:dyDescent="0.2">
      <c r="A97" s="460" t="s">
        <v>469</v>
      </c>
      <c r="B97" s="461" t="s">
        <v>416</v>
      </c>
      <c r="C97" s="462">
        <v>1</v>
      </c>
      <c r="D97" s="463"/>
      <c r="E97" s="464"/>
      <c r="H97" s="459">
        <v>291</v>
      </c>
    </row>
    <row r="98" spans="1:8" x14ac:dyDescent="0.2">
      <c r="A98" s="460" t="s">
        <v>470</v>
      </c>
      <c r="B98" s="461" t="s">
        <v>201</v>
      </c>
      <c r="C98" s="462">
        <v>1</v>
      </c>
      <c r="D98" s="463"/>
      <c r="E98" s="464"/>
      <c r="H98" s="459">
        <v>25.56</v>
      </c>
    </row>
    <row r="99" spans="1:8" x14ac:dyDescent="0.2">
      <c r="A99" s="460" t="s">
        <v>471</v>
      </c>
      <c r="B99" s="461" t="s">
        <v>201</v>
      </c>
      <c r="C99" s="462">
        <v>1</v>
      </c>
      <c r="D99" s="463"/>
      <c r="E99" s="464"/>
      <c r="H99" s="459">
        <v>22</v>
      </c>
    </row>
    <row r="100" spans="1:8" x14ac:dyDescent="0.2">
      <c r="A100" s="460" t="s">
        <v>472</v>
      </c>
      <c r="B100" s="461" t="s">
        <v>416</v>
      </c>
      <c r="C100" s="462">
        <v>1</v>
      </c>
      <c r="D100" s="463"/>
      <c r="E100" s="464"/>
      <c r="H100" s="473">
        <f>'[1]FERRAM USO GERAL'!G116</f>
        <v>75.7</v>
      </c>
    </row>
    <row r="101" spans="1:8" x14ac:dyDescent="0.2">
      <c r="A101" s="460" t="s">
        <v>473</v>
      </c>
      <c r="B101" s="461" t="s">
        <v>201</v>
      </c>
      <c r="C101" s="462">
        <v>2</v>
      </c>
      <c r="D101" s="463"/>
      <c r="E101" s="464"/>
      <c r="H101" s="459">
        <v>13.47</v>
      </c>
    </row>
    <row r="102" spans="1:8" ht="24" x14ac:dyDescent="0.2">
      <c r="A102" s="471" t="s">
        <v>589</v>
      </c>
      <c r="B102" s="461" t="s">
        <v>201</v>
      </c>
      <c r="C102" s="462">
        <v>2</v>
      </c>
      <c r="D102" s="463"/>
      <c r="E102" s="464"/>
      <c r="H102" s="459">
        <v>3</v>
      </c>
    </row>
    <row r="103" spans="1:8" x14ac:dyDescent="0.2">
      <c r="A103" s="460" t="s">
        <v>474</v>
      </c>
      <c r="B103" s="461" t="s">
        <v>201</v>
      </c>
      <c r="C103" s="462">
        <v>10</v>
      </c>
      <c r="D103" s="463"/>
      <c r="E103" s="464"/>
      <c r="H103" s="476">
        <v>20</v>
      </c>
    </row>
    <row r="104" spans="1:8" x14ac:dyDescent="0.2">
      <c r="A104" s="460" t="s">
        <v>475</v>
      </c>
      <c r="B104" s="461" t="s">
        <v>201</v>
      </c>
      <c r="C104" s="462">
        <v>10</v>
      </c>
      <c r="D104" s="463"/>
      <c r="E104" s="464"/>
      <c r="H104" s="459">
        <v>11.3</v>
      </c>
    </row>
    <row r="105" spans="1:8" x14ac:dyDescent="0.2">
      <c r="A105" s="617" t="s">
        <v>405</v>
      </c>
      <c r="B105" s="618"/>
      <c r="C105" s="618"/>
      <c r="D105" s="618"/>
      <c r="E105" s="474">
        <f>SUM(E83:E104)</f>
        <v>0</v>
      </c>
      <c r="H105" s="459"/>
    </row>
    <row r="106" spans="1:8" x14ac:dyDescent="0.2">
      <c r="A106" s="617" t="s">
        <v>406</v>
      </c>
      <c r="B106" s="618"/>
      <c r="C106" s="618"/>
      <c r="D106" s="618"/>
      <c r="E106" s="465">
        <f>ROUND(E105/12,2)</f>
        <v>0</v>
      </c>
      <c r="H106" s="459"/>
    </row>
    <row r="107" spans="1:8" x14ac:dyDescent="0.2">
      <c r="A107" s="466"/>
      <c r="B107" s="467"/>
      <c r="C107" s="468"/>
      <c r="D107" s="469"/>
      <c r="E107" s="470"/>
      <c r="H107" s="459"/>
    </row>
    <row r="108" spans="1:8" ht="24" x14ac:dyDescent="0.2">
      <c r="A108" s="455" t="s">
        <v>486</v>
      </c>
      <c r="B108" s="456" t="s">
        <v>381</v>
      </c>
      <c r="C108" s="456" t="s">
        <v>382</v>
      </c>
      <c r="D108" s="457" t="s">
        <v>383</v>
      </c>
      <c r="E108" s="458" t="s">
        <v>384</v>
      </c>
      <c r="H108" s="459"/>
    </row>
    <row r="109" spans="1:8" x14ac:dyDescent="0.2">
      <c r="A109" s="460" t="s">
        <v>385</v>
      </c>
      <c r="B109" s="461" t="s">
        <v>201</v>
      </c>
      <c r="C109" s="462">
        <v>1</v>
      </c>
      <c r="D109" s="463"/>
      <c r="E109" s="464"/>
      <c r="H109" s="459">
        <f>H52</f>
        <v>94</v>
      </c>
    </row>
    <row r="110" spans="1:8" x14ac:dyDescent="0.2">
      <c r="A110" s="460" t="s">
        <v>476</v>
      </c>
      <c r="B110" s="461" t="s">
        <v>201</v>
      </c>
      <c r="C110" s="462">
        <v>2</v>
      </c>
      <c r="D110" s="463"/>
      <c r="E110" s="464"/>
      <c r="H110" s="459">
        <f>H19</f>
        <v>7.51</v>
      </c>
    </row>
    <row r="111" spans="1:8" ht="24" x14ac:dyDescent="0.2">
      <c r="A111" s="471" t="s">
        <v>590</v>
      </c>
      <c r="B111" s="461" t="s">
        <v>416</v>
      </c>
      <c r="C111" s="462">
        <v>1</v>
      </c>
      <c r="D111" s="463"/>
      <c r="E111" s="464"/>
      <c r="H111" s="459">
        <v>50</v>
      </c>
    </row>
    <row r="112" spans="1:8" x14ac:dyDescent="0.2">
      <c r="A112" s="460" t="s">
        <v>477</v>
      </c>
      <c r="B112" s="461" t="s">
        <v>201</v>
      </c>
      <c r="C112" s="462">
        <v>20</v>
      </c>
      <c r="D112" s="463"/>
      <c r="E112" s="464"/>
      <c r="H112" s="459">
        <v>8.9</v>
      </c>
    </row>
    <row r="113" spans="1:8" x14ac:dyDescent="0.2">
      <c r="A113" s="460" t="s">
        <v>478</v>
      </c>
      <c r="B113" s="461" t="s">
        <v>416</v>
      </c>
      <c r="C113" s="462">
        <v>2</v>
      </c>
      <c r="D113" s="463"/>
      <c r="E113" s="464"/>
      <c r="H113" s="459">
        <v>10</v>
      </c>
    </row>
    <row r="114" spans="1:8" ht="24" x14ac:dyDescent="0.2">
      <c r="A114" s="460" t="s">
        <v>479</v>
      </c>
      <c r="B114" s="461" t="s">
        <v>201</v>
      </c>
      <c r="C114" s="462">
        <v>2</v>
      </c>
      <c r="D114" s="463"/>
      <c r="E114" s="464"/>
      <c r="H114" s="459">
        <f>16+12+8</f>
        <v>36</v>
      </c>
    </row>
    <row r="115" spans="1:8" ht="24" x14ac:dyDescent="0.2">
      <c r="A115" s="460" t="s">
        <v>480</v>
      </c>
      <c r="B115" s="461" t="s">
        <v>201</v>
      </c>
      <c r="C115" s="462">
        <v>2</v>
      </c>
      <c r="D115" s="463"/>
      <c r="E115" s="464"/>
      <c r="H115" s="459">
        <v>30</v>
      </c>
    </row>
    <row r="116" spans="1:8" ht="24" x14ac:dyDescent="0.2">
      <c r="A116" s="460" t="s">
        <v>481</v>
      </c>
      <c r="B116" s="461" t="s">
        <v>201</v>
      </c>
      <c r="C116" s="462">
        <v>5</v>
      </c>
      <c r="D116" s="463"/>
      <c r="E116" s="464"/>
      <c r="H116" s="459">
        <v>10</v>
      </c>
    </row>
    <row r="117" spans="1:8" x14ac:dyDescent="0.2">
      <c r="A117" s="460" t="s">
        <v>482</v>
      </c>
      <c r="B117" s="461" t="s">
        <v>201</v>
      </c>
      <c r="C117" s="462">
        <v>20</v>
      </c>
      <c r="D117" s="463"/>
      <c r="E117" s="464"/>
      <c r="H117" s="459">
        <v>6</v>
      </c>
    </row>
    <row r="118" spans="1:8" x14ac:dyDescent="0.2">
      <c r="A118" s="617" t="s">
        <v>405</v>
      </c>
      <c r="B118" s="618"/>
      <c r="C118" s="618"/>
      <c r="D118" s="618"/>
      <c r="E118" s="474">
        <f>SUM(E109:E117)</f>
        <v>0</v>
      </c>
      <c r="H118" s="459"/>
    </row>
    <row r="119" spans="1:8" x14ac:dyDescent="0.2">
      <c r="A119" s="617" t="s">
        <v>406</v>
      </c>
      <c r="B119" s="618"/>
      <c r="C119" s="618"/>
      <c r="D119" s="618"/>
      <c r="E119" s="465">
        <f>ROUND(E118/12,2)</f>
        <v>0</v>
      </c>
      <c r="H119" s="459"/>
    </row>
    <row r="120" spans="1:8" x14ac:dyDescent="0.2">
      <c r="A120" s="466"/>
      <c r="B120" s="467"/>
      <c r="C120" s="468"/>
      <c r="D120" s="469"/>
      <c r="E120" s="470"/>
    </row>
    <row r="121" spans="1:8" x14ac:dyDescent="0.2">
      <c r="A121" s="455"/>
      <c r="B121" s="456"/>
      <c r="C121" s="456"/>
      <c r="D121" s="457"/>
      <c r="E121" s="458"/>
      <c r="H121" s="459"/>
    </row>
    <row r="122" spans="1:8" x14ac:dyDescent="0.2">
      <c r="A122" s="460"/>
      <c r="B122" s="461"/>
      <c r="C122" s="462"/>
      <c r="D122" s="463"/>
      <c r="E122" s="464"/>
      <c r="H122" s="459">
        <f>H91</f>
        <v>5.68</v>
      </c>
    </row>
    <row r="123" spans="1:8" x14ac:dyDescent="0.2">
      <c r="A123" s="460"/>
      <c r="B123" s="461"/>
      <c r="C123" s="462"/>
      <c r="D123" s="463"/>
      <c r="E123" s="464"/>
      <c r="H123" s="459">
        <v>7.88</v>
      </c>
    </row>
    <row r="124" spans="1:8" x14ac:dyDescent="0.2">
      <c r="A124" s="460"/>
      <c r="B124" s="461"/>
      <c r="C124" s="462"/>
      <c r="D124" s="463"/>
      <c r="E124" s="464"/>
      <c r="H124" s="459">
        <v>9.64</v>
      </c>
    </row>
    <row r="125" spans="1:8" x14ac:dyDescent="0.2">
      <c r="A125" s="460"/>
      <c r="B125" s="461"/>
      <c r="C125" s="462"/>
      <c r="D125" s="463"/>
      <c r="E125" s="464"/>
      <c r="H125" s="459">
        <v>19.7</v>
      </c>
    </row>
    <row r="126" spans="1:8" x14ac:dyDescent="0.2">
      <c r="A126" s="460"/>
      <c r="B126" s="461"/>
      <c r="C126" s="462"/>
      <c r="D126" s="463"/>
      <c r="E126" s="464"/>
      <c r="H126" s="459">
        <v>165.25</v>
      </c>
    </row>
    <row r="127" spans="1:8" x14ac:dyDescent="0.2">
      <c r="A127" s="460"/>
      <c r="B127" s="461"/>
      <c r="C127" s="462"/>
      <c r="D127" s="463"/>
      <c r="E127" s="464"/>
      <c r="H127" s="459">
        <v>109</v>
      </c>
    </row>
    <row r="128" spans="1:8" x14ac:dyDescent="0.2">
      <c r="A128" s="460"/>
      <c r="B128" s="461"/>
      <c r="C128" s="462"/>
      <c r="D128" s="463"/>
      <c r="E128" s="464"/>
      <c r="H128" s="459">
        <v>2.61</v>
      </c>
    </row>
    <row r="129" spans="1:8" x14ac:dyDescent="0.2">
      <c r="A129" s="460"/>
      <c r="B129" s="461"/>
      <c r="C129" s="462"/>
      <c r="D129" s="463"/>
      <c r="E129" s="464"/>
      <c r="H129" s="459">
        <v>2.83</v>
      </c>
    </row>
    <row r="130" spans="1:8" x14ac:dyDescent="0.2">
      <c r="A130" s="460"/>
      <c r="B130" s="461"/>
      <c r="C130" s="462"/>
      <c r="D130" s="463"/>
      <c r="E130" s="464"/>
      <c r="H130" s="459">
        <v>5.68</v>
      </c>
    </row>
    <row r="131" spans="1:8" x14ac:dyDescent="0.2">
      <c r="A131" s="460"/>
      <c r="B131" s="461"/>
      <c r="C131" s="462"/>
      <c r="D131" s="463"/>
      <c r="E131" s="464"/>
      <c r="H131" s="459">
        <v>122</v>
      </c>
    </row>
    <row r="132" spans="1:8" x14ac:dyDescent="0.2">
      <c r="A132" s="460"/>
      <c r="B132" s="461"/>
      <c r="C132" s="462"/>
      <c r="D132" s="463"/>
      <c r="E132" s="464"/>
      <c r="H132" s="459">
        <v>83.99</v>
      </c>
    </row>
    <row r="133" spans="1:8" x14ac:dyDescent="0.2">
      <c r="A133" s="460"/>
      <c r="B133" s="461"/>
      <c r="C133" s="462"/>
      <c r="D133" s="463"/>
      <c r="E133" s="464"/>
      <c r="H133" s="459">
        <v>18.899999999999999</v>
      </c>
    </row>
    <row r="134" spans="1:8" x14ac:dyDescent="0.2">
      <c r="A134" s="460"/>
      <c r="B134" s="461"/>
      <c r="C134" s="462"/>
      <c r="D134" s="463"/>
      <c r="E134" s="464"/>
      <c r="H134" s="459">
        <v>46.9</v>
      </c>
    </row>
    <row r="135" spans="1:8" x14ac:dyDescent="0.2">
      <c r="A135" s="460"/>
      <c r="B135" s="461"/>
      <c r="C135" s="462"/>
      <c r="D135" s="463"/>
      <c r="E135" s="464"/>
      <c r="H135" s="459">
        <v>28.41</v>
      </c>
    </row>
    <row r="136" spans="1:8" x14ac:dyDescent="0.2">
      <c r="A136" s="617"/>
      <c r="B136" s="618"/>
      <c r="C136" s="618"/>
      <c r="D136" s="618"/>
      <c r="E136" s="474"/>
    </row>
    <row r="137" spans="1:8" ht="12.75" thickBot="1" x14ac:dyDescent="0.25">
      <c r="A137" s="619"/>
      <c r="B137" s="620"/>
      <c r="C137" s="620"/>
      <c r="D137" s="620"/>
      <c r="E137" s="477"/>
    </row>
  </sheetData>
  <mergeCells count="16">
    <mergeCell ref="A80:D80"/>
    <mergeCell ref="A2:E2"/>
    <mergeCell ref="A3:E3"/>
    <mergeCell ref="A4:E4"/>
    <mergeCell ref="A6:E6"/>
    <mergeCell ref="A27:D27"/>
    <mergeCell ref="A28:D28"/>
    <mergeCell ref="A48:D48"/>
    <mergeCell ref="A49:D49"/>
    <mergeCell ref="A79:D79"/>
    <mergeCell ref="A136:D136"/>
    <mergeCell ref="A137:D137"/>
    <mergeCell ref="A105:D105"/>
    <mergeCell ref="A106:D106"/>
    <mergeCell ref="A118:D118"/>
    <mergeCell ref="A119:D119"/>
  </mergeCells>
  <hyperlinks>
    <hyperlink ref="J34" r:id="rId1" xr:uid="{173B94AA-24EE-4610-8F25-495C2D8039B0}"/>
    <hyperlink ref="J35" r:id="rId2" xr:uid="{2561CD70-5E5B-41AE-8529-CA03FD2674B1}"/>
    <hyperlink ref="J39" r:id="rId3" xr:uid="{1964A7AF-4C02-48E5-BA3D-16D054F0522B}"/>
    <hyperlink ref="J43" r:id="rId4" xr:uid="{DC1C2CF0-00A0-427A-991E-F9E913CC8C04}"/>
    <hyperlink ref="J66" r:id="rId5" xr:uid="{45026AD8-3E7F-4239-AFB2-52FD1391096F}"/>
    <hyperlink ref="J67" r:id="rId6" xr:uid="{9C4F3C0B-5419-45A2-9C81-CC2AE8032B85}"/>
    <hyperlink ref="J72" r:id="rId7" xr:uid="{2E71D87C-3C3A-4DF0-8EF0-E9E6D93ACE9B}"/>
    <hyperlink ref="J75" r:id="rId8" xr:uid="{68CD1DBE-0F0B-4030-9221-DA4E9FE95EEA}"/>
    <hyperlink ref="J76" r:id="rId9" xr:uid="{C4DBBB38-7002-4B4A-AABB-48ABBEF2B6B8}"/>
    <hyperlink ref="J77" r:id="rId10" xr:uid="{989222B9-FD39-41B2-BB27-DA11DF30E626}"/>
    <hyperlink ref="J87" r:id="rId11" xr:uid="{15E8F03B-5C69-456B-8CA6-2E0CAB7A739A}"/>
    <hyperlink ref="J92" r:id="rId12" xr:uid="{AA9E6984-4F51-433C-B8B9-A14F02436C63}"/>
    <hyperlink ref="J93" r:id="rId13" xr:uid="{8303CEBC-1F82-4129-818D-F867BDF3C716}"/>
    <hyperlink ref="J96" r:id="rId14" xr:uid="{9F178D98-73FF-42EB-96C7-8E692EF65D0A}"/>
  </hyperlinks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3F49-76A9-44E0-9C44-514B7D659852}">
  <dimension ref="A1:W152"/>
  <sheetViews>
    <sheetView tabSelected="1" topLeftCell="A148" zoomScale="130" zoomScaleNormal="130" workbookViewId="0">
      <selection activeCell="A98" sqref="A98"/>
    </sheetView>
  </sheetViews>
  <sheetFormatPr defaultRowHeight="12.75" x14ac:dyDescent="0.2"/>
  <cols>
    <col min="1" max="1" width="55.140625" style="322" bestFit="1" customWidth="1"/>
    <col min="2" max="3" width="9.140625" style="322"/>
    <col min="4" max="4" width="11.140625" style="322" bestFit="1" customWidth="1"/>
    <col min="5" max="5" width="16.5703125" style="322" customWidth="1"/>
    <col min="6" max="6" width="17" style="322" customWidth="1"/>
    <col min="7" max="7" width="14" style="322" customWidth="1"/>
    <col min="8" max="8" width="19" style="322" customWidth="1"/>
    <col min="9" max="11" width="9.140625" style="322"/>
    <col min="12" max="12" width="11" style="322" customWidth="1"/>
    <col min="13" max="13" width="16.5703125" style="322" customWidth="1"/>
    <col min="14" max="256" width="9.140625" style="322"/>
    <col min="257" max="257" width="47.140625" style="322" customWidth="1"/>
    <col min="258" max="260" width="9.140625" style="322"/>
    <col min="261" max="261" width="16.5703125" style="322" customWidth="1"/>
    <col min="262" max="262" width="17" style="322" customWidth="1"/>
    <col min="263" max="263" width="17.85546875" style="322" customWidth="1"/>
    <col min="264" max="264" width="19" style="322" customWidth="1"/>
    <col min="265" max="267" width="9.140625" style="322"/>
    <col min="268" max="268" width="11" style="322" customWidth="1"/>
    <col min="269" max="512" width="9.140625" style="322"/>
    <col min="513" max="513" width="47.140625" style="322" customWidth="1"/>
    <col min="514" max="516" width="9.140625" style="322"/>
    <col min="517" max="517" width="16.5703125" style="322" customWidth="1"/>
    <col min="518" max="518" width="17" style="322" customWidth="1"/>
    <col min="519" max="519" width="17.85546875" style="322" customWidth="1"/>
    <col min="520" max="520" width="19" style="322" customWidth="1"/>
    <col min="521" max="523" width="9.140625" style="322"/>
    <col min="524" max="524" width="11" style="322" customWidth="1"/>
    <col min="525" max="768" width="9.140625" style="322"/>
    <col min="769" max="769" width="47.140625" style="322" customWidth="1"/>
    <col min="770" max="772" width="9.140625" style="322"/>
    <col min="773" max="773" width="16.5703125" style="322" customWidth="1"/>
    <col min="774" max="774" width="17" style="322" customWidth="1"/>
    <col min="775" max="775" width="17.85546875" style="322" customWidth="1"/>
    <col min="776" max="776" width="19" style="322" customWidth="1"/>
    <col min="777" max="779" width="9.140625" style="322"/>
    <col min="780" max="780" width="11" style="322" customWidth="1"/>
    <col min="781" max="1024" width="9.140625" style="322"/>
    <col min="1025" max="1025" width="47.140625" style="322" customWidth="1"/>
    <col min="1026" max="1028" width="9.140625" style="322"/>
    <col min="1029" max="1029" width="16.5703125" style="322" customWidth="1"/>
    <col min="1030" max="1030" width="17" style="322" customWidth="1"/>
    <col min="1031" max="1031" width="17.85546875" style="322" customWidth="1"/>
    <col min="1032" max="1032" width="19" style="322" customWidth="1"/>
    <col min="1033" max="1035" width="9.140625" style="322"/>
    <col min="1036" max="1036" width="11" style="322" customWidth="1"/>
    <col min="1037" max="1280" width="9.140625" style="322"/>
    <col min="1281" max="1281" width="47.140625" style="322" customWidth="1"/>
    <col min="1282" max="1284" width="9.140625" style="322"/>
    <col min="1285" max="1285" width="16.5703125" style="322" customWidth="1"/>
    <col min="1286" max="1286" width="17" style="322" customWidth="1"/>
    <col min="1287" max="1287" width="17.85546875" style="322" customWidth="1"/>
    <col min="1288" max="1288" width="19" style="322" customWidth="1"/>
    <col min="1289" max="1291" width="9.140625" style="322"/>
    <col min="1292" max="1292" width="11" style="322" customWidth="1"/>
    <col min="1293" max="1536" width="9.140625" style="322"/>
    <col min="1537" max="1537" width="47.140625" style="322" customWidth="1"/>
    <col min="1538" max="1540" width="9.140625" style="322"/>
    <col min="1541" max="1541" width="16.5703125" style="322" customWidth="1"/>
    <col min="1542" max="1542" width="17" style="322" customWidth="1"/>
    <col min="1543" max="1543" width="17.85546875" style="322" customWidth="1"/>
    <col min="1544" max="1544" width="19" style="322" customWidth="1"/>
    <col min="1545" max="1547" width="9.140625" style="322"/>
    <col min="1548" max="1548" width="11" style="322" customWidth="1"/>
    <col min="1549" max="1792" width="9.140625" style="322"/>
    <col min="1793" max="1793" width="47.140625" style="322" customWidth="1"/>
    <col min="1794" max="1796" width="9.140625" style="322"/>
    <col min="1797" max="1797" width="16.5703125" style="322" customWidth="1"/>
    <col min="1798" max="1798" width="17" style="322" customWidth="1"/>
    <col min="1799" max="1799" width="17.85546875" style="322" customWidth="1"/>
    <col min="1800" max="1800" width="19" style="322" customWidth="1"/>
    <col min="1801" max="1803" width="9.140625" style="322"/>
    <col min="1804" max="1804" width="11" style="322" customWidth="1"/>
    <col min="1805" max="2048" width="9.140625" style="322"/>
    <col min="2049" max="2049" width="47.140625" style="322" customWidth="1"/>
    <col min="2050" max="2052" width="9.140625" style="322"/>
    <col min="2053" max="2053" width="16.5703125" style="322" customWidth="1"/>
    <col min="2054" max="2054" width="17" style="322" customWidth="1"/>
    <col min="2055" max="2055" width="17.85546875" style="322" customWidth="1"/>
    <col min="2056" max="2056" width="19" style="322" customWidth="1"/>
    <col min="2057" max="2059" width="9.140625" style="322"/>
    <col min="2060" max="2060" width="11" style="322" customWidth="1"/>
    <col min="2061" max="2304" width="9.140625" style="322"/>
    <col min="2305" max="2305" width="47.140625" style="322" customWidth="1"/>
    <col min="2306" max="2308" width="9.140625" style="322"/>
    <col min="2309" max="2309" width="16.5703125" style="322" customWidth="1"/>
    <col min="2310" max="2310" width="17" style="322" customWidth="1"/>
    <col min="2311" max="2311" width="17.85546875" style="322" customWidth="1"/>
    <col min="2312" max="2312" width="19" style="322" customWidth="1"/>
    <col min="2313" max="2315" width="9.140625" style="322"/>
    <col min="2316" max="2316" width="11" style="322" customWidth="1"/>
    <col min="2317" max="2560" width="9.140625" style="322"/>
    <col min="2561" max="2561" width="47.140625" style="322" customWidth="1"/>
    <col min="2562" max="2564" width="9.140625" style="322"/>
    <col min="2565" max="2565" width="16.5703125" style="322" customWidth="1"/>
    <col min="2566" max="2566" width="17" style="322" customWidth="1"/>
    <col min="2567" max="2567" width="17.85546875" style="322" customWidth="1"/>
    <col min="2568" max="2568" width="19" style="322" customWidth="1"/>
    <col min="2569" max="2571" width="9.140625" style="322"/>
    <col min="2572" max="2572" width="11" style="322" customWidth="1"/>
    <col min="2573" max="2816" width="9.140625" style="322"/>
    <col min="2817" max="2817" width="47.140625" style="322" customWidth="1"/>
    <col min="2818" max="2820" width="9.140625" style="322"/>
    <col min="2821" max="2821" width="16.5703125" style="322" customWidth="1"/>
    <col min="2822" max="2822" width="17" style="322" customWidth="1"/>
    <col min="2823" max="2823" width="17.85546875" style="322" customWidth="1"/>
    <col min="2824" max="2824" width="19" style="322" customWidth="1"/>
    <col min="2825" max="2827" width="9.140625" style="322"/>
    <col min="2828" max="2828" width="11" style="322" customWidth="1"/>
    <col min="2829" max="3072" width="9.140625" style="322"/>
    <col min="3073" max="3073" width="47.140625" style="322" customWidth="1"/>
    <col min="3074" max="3076" width="9.140625" style="322"/>
    <col min="3077" max="3077" width="16.5703125" style="322" customWidth="1"/>
    <col min="3078" max="3078" width="17" style="322" customWidth="1"/>
    <col min="3079" max="3079" width="17.85546875" style="322" customWidth="1"/>
    <col min="3080" max="3080" width="19" style="322" customWidth="1"/>
    <col min="3081" max="3083" width="9.140625" style="322"/>
    <col min="3084" max="3084" width="11" style="322" customWidth="1"/>
    <col min="3085" max="3328" width="9.140625" style="322"/>
    <col min="3329" max="3329" width="47.140625" style="322" customWidth="1"/>
    <col min="3330" max="3332" width="9.140625" style="322"/>
    <col min="3333" max="3333" width="16.5703125" style="322" customWidth="1"/>
    <col min="3334" max="3334" width="17" style="322" customWidth="1"/>
    <col min="3335" max="3335" width="17.85546875" style="322" customWidth="1"/>
    <col min="3336" max="3336" width="19" style="322" customWidth="1"/>
    <col min="3337" max="3339" width="9.140625" style="322"/>
    <col min="3340" max="3340" width="11" style="322" customWidth="1"/>
    <col min="3341" max="3584" width="9.140625" style="322"/>
    <col min="3585" max="3585" width="47.140625" style="322" customWidth="1"/>
    <col min="3586" max="3588" width="9.140625" style="322"/>
    <col min="3589" max="3589" width="16.5703125" style="322" customWidth="1"/>
    <col min="3590" max="3590" width="17" style="322" customWidth="1"/>
    <col min="3591" max="3591" width="17.85546875" style="322" customWidth="1"/>
    <col min="3592" max="3592" width="19" style="322" customWidth="1"/>
    <col min="3593" max="3595" width="9.140625" style="322"/>
    <col min="3596" max="3596" width="11" style="322" customWidth="1"/>
    <col min="3597" max="3840" width="9.140625" style="322"/>
    <col min="3841" max="3841" width="47.140625" style="322" customWidth="1"/>
    <col min="3842" max="3844" width="9.140625" style="322"/>
    <col min="3845" max="3845" width="16.5703125" style="322" customWidth="1"/>
    <col min="3846" max="3846" width="17" style="322" customWidth="1"/>
    <col min="3847" max="3847" width="17.85546875" style="322" customWidth="1"/>
    <col min="3848" max="3848" width="19" style="322" customWidth="1"/>
    <col min="3849" max="3851" width="9.140625" style="322"/>
    <col min="3852" max="3852" width="11" style="322" customWidth="1"/>
    <col min="3853" max="4096" width="9.140625" style="322"/>
    <col min="4097" max="4097" width="47.140625" style="322" customWidth="1"/>
    <col min="4098" max="4100" width="9.140625" style="322"/>
    <col min="4101" max="4101" width="16.5703125" style="322" customWidth="1"/>
    <col min="4102" max="4102" width="17" style="322" customWidth="1"/>
    <col min="4103" max="4103" width="17.85546875" style="322" customWidth="1"/>
    <col min="4104" max="4104" width="19" style="322" customWidth="1"/>
    <col min="4105" max="4107" width="9.140625" style="322"/>
    <col min="4108" max="4108" width="11" style="322" customWidth="1"/>
    <col min="4109" max="4352" width="9.140625" style="322"/>
    <col min="4353" max="4353" width="47.140625" style="322" customWidth="1"/>
    <col min="4354" max="4356" width="9.140625" style="322"/>
    <col min="4357" max="4357" width="16.5703125" style="322" customWidth="1"/>
    <col min="4358" max="4358" width="17" style="322" customWidth="1"/>
    <col min="4359" max="4359" width="17.85546875" style="322" customWidth="1"/>
    <col min="4360" max="4360" width="19" style="322" customWidth="1"/>
    <col min="4361" max="4363" width="9.140625" style="322"/>
    <col min="4364" max="4364" width="11" style="322" customWidth="1"/>
    <col min="4365" max="4608" width="9.140625" style="322"/>
    <col min="4609" max="4609" width="47.140625" style="322" customWidth="1"/>
    <col min="4610" max="4612" width="9.140625" style="322"/>
    <col min="4613" max="4613" width="16.5703125" style="322" customWidth="1"/>
    <col min="4614" max="4614" width="17" style="322" customWidth="1"/>
    <col min="4615" max="4615" width="17.85546875" style="322" customWidth="1"/>
    <col min="4616" max="4616" width="19" style="322" customWidth="1"/>
    <col min="4617" max="4619" width="9.140625" style="322"/>
    <col min="4620" max="4620" width="11" style="322" customWidth="1"/>
    <col min="4621" max="4864" width="9.140625" style="322"/>
    <col min="4865" max="4865" width="47.140625" style="322" customWidth="1"/>
    <col min="4866" max="4868" width="9.140625" style="322"/>
    <col min="4869" max="4869" width="16.5703125" style="322" customWidth="1"/>
    <col min="4870" max="4870" width="17" style="322" customWidth="1"/>
    <col min="4871" max="4871" width="17.85546875" style="322" customWidth="1"/>
    <col min="4872" max="4872" width="19" style="322" customWidth="1"/>
    <col min="4873" max="4875" width="9.140625" style="322"/>
    <col min="4876" max="4876" width="11" style="322" customWidth="1"/>
    <col min="4877" max="5120" width="9.140625" style="322"/>
    <col min="5121" max="5121" width="47.140625" style="322" customWidth="1"/>
    <col min="5122" max="5124" width="9.140625" style="322"/>
    <col min="5125" max="5125" width="16.5703125" style="322" customWidth="1"/>
    <col min="5126" max="5126" width="17" style="322" customWidth="1"/>
    <col min="5127" max="5127" width="17.85546875" style="322" customWidth="1"/>
    <col min="5128" max="5128" width="19" style="322" customWidth="1"/>
    <col min="5129" max="5131" width="9.140625" style="322"/>
    <col min="5132" max="5132" width="11" style="322" customWidth="1"/>
    <col min="5133" max="5376" width="9.140625" style="322"/>
    <col min="5377" max="5377" width="47.140625" style="322" customWidth="1"/>
    <col min="5378" max="5380" width="9.140625" style="322"/>
    <col min="5381" max="5381" width="16.5703125" style="322" customWidth="1"/>
    <col min="5382" max="5382" width="17" style="322" customWidth="1"/>
    <col min="5383" max="5383" width="17.85546875" style="322" customWidth="1"/>
    <col min="5384" max="5384" width="19" style="322" customWidth="1"/>
    <col min="5385" max="5387" width="9.140625" style="322"/>
    <col min="5388" max="5388" width="11" style="322" customWidth="1"/>
    <col min="5389" max="5632" width="9.140625" style="322"/>
    <col min="5633" max="5633" width="47.140625" style="322" customWidth="1"/>
    <col min="5634" max="5636" width="9.140625" style="322"/>
    <col min="5637" max="5637" width="16.5703125" style="322" customWidth="1"/>
    <col min="5638" max="5638" width="17" style="322" customWidth="1"/>
    <col min="5639" max="5639" width="17.85546875" style="322" customWidth="1"/>
    <col min="5640" max="5640" width="19" style="322" customWidth="1"/>
    <col min="5641" max="5643" width="9.140625" style="322"/>
    <col min="5644" max="5644" width="11" style="322" customWidth="1"/>
    <col min="5645" max="5888" width="9.140625" style="322"/>
    <col min="5889" max="5889" width="47.140625" style="322" customWidth="1"/>
    <col min="5890" max="5892" width="9.140625" style="322"/>
    <col min="5893" max="5893" width="16.5703125" style="322" customWidth="1"/>
    <col min="5894" max="5894" width="17" style="322" customWidth="1"/>
    <col min="5895" max="5895" width="17.85546875" style="322" customWidth="1"/>
    <col min="5896" max="5896" width="19" style="322" customWidth="1"/>
    <col min="5897" max="5899" width="9.140625" style="322"/>
    <col min="5900" max="5900" width="11" style="322" customWidth="1"/>
    <col min="5901" max="6144" width="9.140625" style="322"/>
    <col min="6145" max="6145" width="47.140625" style="322" customWidth="1"/>
    <col min="6146" max="6148" width="9.140625" style="322"/>
    <col min="6149" max="6149" width="16.5703125" style="322" customWidth="1"/>
    <col min="6150" max="6150" width="17" style="322" customWidth="1"/>
    <col min="6151" max="6151" width="17.85546875" style="322" customWidth="1"/>
    <col min="6152" max="6152" width="19" style="322" customWidth="1"/>
    <col min="6153" max="6155" width="9.140625" style="322"/>
    <col min="6156" max="6156" width="11" style="322" customWidth="1"/>
    <col min="6157" max="6400" width="9.140625" style="322"/>
    <col min="6401" max="6401" width="47.140625" style="322" customWidth="1"/>
    <col min="6402" max="6404" width="9.140625" style="322"/>
    <col min="6405" max="6405" width="16.5703125" style="322" customWidth="1"/>
    <col min="6406" max="6406" width="17" style="322" customWidth="1"/>
    <col min="6407" max="6407" width="17.85546875" style="322" customWidth="1"/>
    <col min="6408" max="6408" width="19" style="322" customWidth="1"/>
    <col min="6409" max="6411" width="9.140625" style="322"/>
    <col min="6412" max="6412" width="11" style="322" customWidth="1"/>
    <col min="6413" max="6656" width="9.140625" style="322"/>
    <col min="6657" max="6657" width="47.140625" style="322" customWidth="1"/>
    <col min="6658" max="6660" width="9.140625" style="322"/>
    <col min="6661" max="6661" width="16.5703125" style="322" customWidth="1"/>
    <col min="6662" max="6662" width="17" style="322" customWidth="1"/>
    <col min="6663" max="6663" width="17.85546875" style="322" customWidth="1"/>
    <col min="6664" max="6664" width="19" style="322" customWidth="1"/>
    <col min="6665" max="6667" width="9.140625" style="322"/>
    <col min="6668" max="6668" width="11" style="322" customWidth="1"/>
    <col min="6669" max="6912" width="9.140625" style="322"/>
    <col min="6913" max="6913" width="47.140625" style="322" customWidth="1"/>
    <col min="6914" max="6916" width="9.140625" style="322"/>
    <col min="6917" max="6917" width="16.5703125" style="322" customWidth="1"/>
    <col min="6918" max="6918" width="17" style="322" customWidth="1"/>
    <col min="6919" max="6919" width="17.85546875" style="322" customWidth="1"/>
    <col min="6920" max="6920" width="19" style="322" customWidth="1"/>
    <col min="6921" max="6923" width="9.140625" style="322"/>
    <col min="6924" max="6924" width="11" style="322" customWidth="1"/>
    <col min="6925" max="7168" width="9.140625" style="322"/>
    <col min="7169" max="7169" width="47.140625" style="322" customWidth="1"/>
    <col min="7170" max="7172" width="9.140625" style="322"/>
    <col min="7173" max="7173" width="16.5703125" style="322" customWidth="1"/>
    <col min="7174" max="7174" width="17" style="322" customWidth="1"/>
    <col min="7175" max="7175" width="17.85546875" style="322" customWidth="1"/>
    <col min="7176" max="7176" width="19" style="322" customWidth="1"/>
    <col min="7177" max="7179" width="9.140625" style="322"/>
    <col min="7180" max="7180" width="11" style="322" customWidth="1"/>
    <col min="7181" max="7424" width="9.140625" style="322"/>
    <col min="7425" max="7425" width="47.140625" style="322" customWidth="1"/>
    <col min="7426" max="7428" width="9.140625" style="322"/>
    <col min="7429" max="7429" width="16.5703125" style="322" customWidth="1"/>
    <col min="7430" max="7430" width="17" style="322" customWidth="1"/>
    <col min="7431" max="7431" width="17.85546875" style="322" customWidth="1"/>
    <col min="7432" max="7432" width="19" style="322" customWidth="1"/>
    <col min="7433" max="7435" width="9.140625" style="322"/>
    <col min="7436" max="7436" width="11" style="322" customWidth="1"/>
    <col min="7437" max="7680" width="9.140625" style="322"/>
    <col min="7681" max="7681" width="47.140625" style="322" customWidth="1"/>
    <col min="7682" max="7684" width="9.140625" style="322"/>
    <col min="7685" max="7685" width="16.5703125" style="322" customWidth="1"/>
    <col min="7686" max="7686" width="17" style="322" customWidth="1"/>
    <col min="7687" max="7687" width="17.85546875" style="322" customWidth="1"/>
    <col min="7688" max="7688" width="19" style="322" customWidth="1"/>
    <col min="7689" max="7691" width="9.140625" style="322"/>
    <col min="7692" max="7692" width="11" style="322" customWidth="1"/>
    <col min="7693" max="7936" width="9.140625" style="322"/>
    <col min="7937" max="7937" width="47.140625" style="322" customWidth="1"/>
    <col min="7938" max="7940" width="9.140625" style="322"/>
    <col min="7941" max="7941" width="16.5703125" style="322" customWidth="1"/>
    <col min="7942" max="7942" width="17" style="322" customWidth="1"/>
    <col min="7943" max="7943" width="17.85546875" style="322" customWidth="1"/>
    <col min="7944" max="7944" width="19" style="322" customWidth="1"/>
    <col min="7945" max="7947" width="9.140625" style="322"/>
    <col min="7948" max="7948" width="11" style="322" customWidth="1"/>
    <col min="7949" max="8192" width="9.140625" style="322"/>
    <col min="8193" max="8193" width="47.140625" style="322" customWidth="1"/>
    <col min="8194" max="8196" width="9.140625" style="322"/>
    <col min="8197" max="8197" width="16.5703125" style="322" customWidth="1"/>
    <col min="8198" max="8198" width="17" style="322" customWidth="1"/>
    <col min="8199" max="8199" width="17.85546875" style="322" customWidth="1"/>
    <col min="8200" max="8200" width="19" style="322" customWidth="1"/>
    <col min="8201" max="8203" width="9.140625" style="322"/>
    <col min="8204" max="8204" width="11" style="322" customWidth="1"/>
    <col min="8205" max="8448" width="9.140625" style="322"/>
    <col min="8449" max="8449" width="47.140625" style="322" customWidth="1"/>
    <col min="8450" max="8452" width="9.140625" style="322"/>
    <col min="8453" max="8453" width="16.5703125" style="322" customWidth="1"/>
    <col min="8454" max="8454" width="17" style="322" customWidth="1"/>
    <col min="8455" max="8455" width="17.85546875" style="322" customWidth="1"/>
    <col min="8456" max="8456" width="19" style="322" customWidth="1"/>
    <col min="8457" max="8459" width="9.140625" style="322"/>
    <col min="8460" max="8460" width="11" style="322" customWidth="1"/>
    <col min="8461" max="8704" width="9.140625" style="322"/>
    <col min="8705" max="8705" width="47.140625" style="322" customWidth="1"/>
    <col min="8706" max="8708" width="9.140625" style="322"/>
    <col min="8709" max="8709" width="16.5703125" style="322" customWidth="1"/>
    <col min="8710" max="8710" width="17" style="322" customWidth="1"/>
    <col min="8711" max="8711" width="17.85546875" style="322" customWidth="1"/>
    <col min="8712" max="8712" width="19" style="322" customWidth="1"/>
    <col min="8713" max="8715" width="9.140625" style="322"/>
    <col min="8716" max="8716" width="11" style="322" customWidth="1"/>
    <col min="8717" max="8960" width="9.140625" style="322"/>
    <col min="8961" max="8961" width="47.140625" style="322" customWidth="1"/>
    <col min="8962" max="8964" width="9.140625" style="322"/>
    <col min="8965" max="8965" width="16.5703125" style="322" customWidth="1"/>
    <col min="8966" max="8966" width="17" style="322" customWidth="1"/>
    <col min="8967" max="8967" width="17.85546875" style="322" customWidth="1"/>
    <col min="8968" max="8968" width="19" style="322" customWidth="1"/>
    <col min="8969" max="8971" width="9.140625" style="322"/>
    <col min="8972" max="8972" width="11" style="322" customWidth="1"/>
    <col min="8973" max="9216" width="9.140625" style="322"/>
    <col min="9217" max="9217" width="47.140625" style="322" customWidth="1"/>
    <col min="9218" max="9220" width="9.140625" style="322"/>
    <col min="9221" max="9221" width="16.5703125" style="322" customWidth="1"/>
    <col min="9222" max="9222" width="17" style="322" customWidth="1"/>
    <col min="9223" max="9223" width="17.85546875" style="322" customWidth="1"/>
    <col min="9224" max="9224" width="19" style="322" customWidth="1"/>
    <col min="9225" max="9227" width="9.140625" style="322"/>
    <col min="9228" max="9228" width="11" style="322" customWidth="1"/>
    <col min="9229" max="9472" width="9.140625" style="322"/>
    <col min="9473" max="9473" width="47.140625" style="322" customWidth="1"/>
    <col min="9474" max="9476" width="9.140625" style="322"/>
    <col min="9477" max="9477" width="16.5703125" style="322" customWidth="1"/>
    <col min="9478" max="9478" width="17" style="322" customWidth="1"/>
    <col min="9479" max="9479" width="17.85546875" style="322" customWidth="1"/>
    <col min="9480" max="9480" width="19" style="322" customWidth="1"/>
    <col min="9481" max="9483" width="9.140625" style="322"/>
    <col min="9484" max="9484" width="11" style="322" customWidth="1"/>
    <col min="9485" max="9728" width="9.140625" style="322"/>
    <col min="9729" max="9729" width="47.140625" style="322" customWidth="1"/>
    <col min="9730" max="9732" width="9.140625" style="322"/>
    <col min="9733" max="9733" width="16.5703125" style="322" customWidth="1"/>
    <col min="9734" max="9734" width="17" style="322" customWidth="1"/>
    <col min="9735" max="9735" width="17.85546875" style="322" customWidth="1"/>
    <col min="9736" max="9736" width="19" style="322" customWidth="1"/>
    <col min="9737" max="9739" width="9.140625" style="322"/>
    <col min="9740" max="9740" width="11" style="322" customWidth="1"/>
    <col min="9741" max="9984" width="9.140625" style="322"/>
    <col min="9985" max="9985" width="47.140625" style="322" customWidth="1"/>
    <col min="9986" max="9988" width="9.140625" style="322"/>
    <col min="9989" max="9989" width="16.5703125" style="322" customWidth="1"/>
    <col min="9990" max="9990" width="17" style="322" customWidth="1"/>
    <col min="9991" max="9991" width="17.85546875" style="322" customWidth="1"/>
    <col min="9992" max="9992" width="19" style="322" customWidth="1"/>
    <col min="9993" max="9995" width="9.140625" style="322"/>
    <col min="9996" max="9996" width="11" style="322" customWidth="1"/>
    <col min="9997" max="10240" width="9.140625" style="322"/>
    <col min="10241" max="10241" width="47.140625" style="322" customWidth="1"/>
    <col min="10242" max="10244" width="9.140625" style="322"/>
    <col min="10245" max="10245" width="16.5703125" style="322" customWidth="1"/>
    <col min="10246" max="10246" width="17" style="322" customWidth="1"/>
    <col min="10247" max="10247" width="17.85546875" style="322" customWidth="1"/>
    <col min="10248" max="10248" width="19" style="322" customWidth="1"/>
    <col min="10249" max="10251" width="9.140625" style="322"/>
    <col min="10252" max="10252" width="11" style="322" customWidth="1"/>
    <col min="10253" max="10496" width="9.140625" style="322"/>
    <col min="10497" max="10497" width="47.140625" style="322" customWidth="1"/>
    <col min="10498" max="10500" width="9.140625" style="322"/>
    <col min="10501" max="10501" width="16.5703125" style="322" customWidth="1"/>
    <col min="10502" max="10502" width="17" style="322" customWidth="1"/>
    <col min="10503" max="10503" width="17.85546875" style="322" customWidth="1"/>
    <col min="10504" max="10504" width="19" style="322" customWidth="1"/>
    <col min="10505" max="10507" width="9.140625" style="322"/>
    <col min="10508" max="10508" width="11" style="322" customWidth="1"/>
    <col min="10509" max="10752" width="9.140625" style="322"/>
    <col min="10753" max="10753" width="47.140625" style="322" customWidth="1"/>
    <col min="10754" max="10756" width="9.140625" style="322"/>
    <col min="10757" max="10757" width="16.5703125" style="322" customWidth="1"/>
    <col min="10758" max="10758" width="17" style="322" customWidth="1"/>
    <col min="10759" max="10759" width="17.85546875" style="322" customWidth="1"/>
    <col min="10760" max="10760" width="19" style="322" customWidth="1"/>
    <col min="10761" max="10763" width="9.140625" style="322"/>
    <col min="10764" max="10764" width="11" style="322" customWidth="1"/>
    <col min="10765" max="11008" width="9.140625" style="322"/>
    <col min="11009" max="11009" width="47.140625" style="322" customWidth="1"/>
    <col min="11010" max="11012" width="9.140625" style="322"/>
    <col min="11013" max="11013" width="16.5703125" style="322" customWidth="1"/>
    <col min="11014" max="11014" width="17" style="322" customWidth="1"/>
    <col min="11015" max="11015" width="17.85546875" style="322" customWidth="1"/>
    <col min="11016" max="11016" width="19" style="322" customWidth="1"/>
    <col min="11017" max="11019" width="9.140625" style="322"/>
    <col min="11020" max="11020" width="11" style="322" customWidth="1"/>
    <col min="11021" max="11264" width="9.140625" style="322"/>
    <col min="11265" max="11265" width="47.140625" style="322" customWidth="1"/>
    <col min="11266" max="11268" width="9.140625" style="322"/>
    <col min="11269" max="11269" width="16.5703125" style="322" customWidth="1"/>
    <col min="11270" max="11270" width="17" style="322" customWidth="1"/>
    <col min="11271" max="11271" width="17.85546875" style="322" customWidth="1"/>
    <col min="11272" max="11272" width="19" style="322" customWidth="1"/>
    <col min="11273" max="11275" width="9.140625" style="322"/>
    <col min="11276" max="11276" width="11" style="322" customWidth="1"/>
    <col min="11277" max="11520" width="9.140625" style="322"/>
    <col min="11521" max="11521" width="47.140625" style="322" customWidth="1"/>
    <col min="11522" max="11524" width="9.140625" style="322"/>
    <col min="11525" max="11525" width="16.5703125" style="322" customWidth="1"/>
    <col min="11526" max="11526" width="17" style="322" customWidth="1"/>
    <col min="11527" max="11527" width="17.85546875" style="322" customWidth="1"/>
    <col min="11528" max="11528" width="19" style="322" customWidth="1"/>
    <col min="11529" max="11531" width="9.140625" style="322"/>
    <col min="11532" max="11532" width="11" style="322" customWidth="1"/>
    <col min="11533" max="11776" width="9.140625" style="322"/>
    <col min="11777" max="11777" width="47.140625" style="322" customWidth="1"/>
    <col min="11778" max="11780" width="9.140625" style="322"/>
    <col min="11781" max="11781" width="16.5703125" style="322" customWidth="1"/>
    <col min="11782" max="11782" width="17" style="322" customWidth="1"/>
    <col min="11783" max="11783" width="17.85546875" style="322" customWidth="1"/>
    <col min="11784" max="11784" width="19" style="322" customWidth="1"/>
    <col min="11785" max="11787" width="9.140625" style="322"/>
    <col min="11788" max="11788" width="11" style="322" customWidth="1"/>
    <col min="11789" max="12032" width="9.140625" style="322"/>
    <col min="12033" max="12033" width="47.140625" style="322" customWidth="1"/>
    <col min="12034" max="12036" width="9.140625" style="322"/>
    <col min="12037" max="12037" width="16.5703125" style="322" customWidth="1"/>
    <col min="12038" max="12038" width="17" style="322" customWidth="1"/>
    <col min="12039" max="12039" width="17.85546875" style="322" customWidth="1"/>
    <col min="12040" max="12040" width="19" style="322" customWidth="1"/>
    <col min="12041" max="12043" width="9.140625" style="322"/>
    <col min="12044" max="12044" width="11" style="322" customWidth="1"/>
    <col min="12045" max="12288" width="9.140625" style="322"/>
    <col min="12289" max="12289" width="47.140625" style="322" customWidth="1"/>
    <col min="12290" max="12292" width="9.140625" style="322"/>
    <col min="12293" max="12293" width="16.5703125" style="322" customWidth="1"/>
    <col min="12294" max="12294" width="17" style="322" customWidth="1"/>
    <col min="12295" max="12295" width="17.85546875" style="322" customWidth="1"/>
    <col min="12296" max="12296" width="19" style="322" customWidth="1"/>
    <col min="12297" max="12299" width="9.140625" style="322"/>
    <col min="12300" max="12300" width="11" style="322" customWidth="1"/>
    <col min="12301" max="12544" width="9.140625" style="322"/>
    <col min="12545" max="12545" width="47.140625" style="322" customWidth="1"/>
    <col min="12546" max="12548" width="9.140625" style="322"/>
    <col min="12549" max="12549" width="16.5703125" style="322" customWidth="1"/>
    <col min="12550" max="12550" width="17" style="322" customWidth="1"/>
    <col min="12551" max="12551" width="17.85546875" style="322" customWidth="1"/>
    <col min="12552" max="12552" width="19" style="322" customWidth="1"/>
    <col min="12553" max="12555" width="9.140625" style="322"/>
    <col min="12556" max="12556" width="11" style="322" customWidth="1"/>
    <col min="12557" max="12800" width="9.140625" style="322"/>
    <col min="12801" max="12801" width="47.140625" style="322" customWidth="1"/>
    <col min="12802" max="12804" width="9.140625" style="322"/>
    <col min="12805" max="12805" width="16.5703125" style="322" customWidth="1"/>
    <col min="12806" max="12806" width="17" style="322" customWidth="1"/>
    <col min="12807" max="12807" width="17.85546875" style="322" customWidth="1"/>
    <col min="12808" max="12808" width="19" style="322" customWidth="1"/>
    <col min="12809" max="12811" width="9.140625" style="322"/>
    <col min="12812" max="12812" width="11" style="322" customWidth="1"/>
    <col min="12813" max="13056" width="9.140625" style="322"/>
    <col min="13057" max="13057" width="47.140625" style="322" customWidth="1"/>
    <col min="13058" max="13060" width="9.140625" style="322"/>
    <col min="13061" max="13061" width="16.5703125" style="322" customWidth="1"/>
    <col min="13062" max="13062" width="17" style="322" customWidth="1"/>
    <col min="13063" max="13063" width="17.85546875" style="322" customWidth="1"/>
    <col min="13064" max="13064" width="19" style="322" customWidth="1"/>
    <col min="13065" max="13067" width="9.140625" style="322"/>
    <col min="13068" max="13068" width="11" style="322" customWidth="1"/>
    <col min="13069" max="13312" width="9.140625" style="322"/>
    <col min="13313" max="13313" width="47.140625" style="322" customWidth="1"/>
    <col min="13314" max="13316" width="9.140625" style="322"/>
    <col min="13317" max="13317" width="16.5703125" style="322" customWidth="1"/>
    <col min="13318" max="13318" width="17" style="322" customWidth="1"/>
    <col min="13319" max="13319" width="17.85546875" style="322" customWidth="1"/>
    <col min="13320" max="13320" width="19" style="322" customWidth="1"/>
    <col min="13321" max="13323" width="9.140625" style="322"/>
    <col min="13324" max="13324" width="11" style="322" customWidth="1"/>
    <col min="13325" max="13568" width="9.140625" style="322"/>
    <col min="13569" max="13569" width="47.140625" style="322" customWidth="1"/>
    <col min="13570" max="13572" width="9.140625" style="322"/>
    <col min="13573" max="13573" width="16.5703125" style="322" customWidth="1"/>
    <col min="13574" max="13574" width="17" style="322" customWidth="1"/>
    <col min="13575" max="13575" width="17.85546875" style="322" customWidth="1"/>
    <col min="13576" max="13576" width="19" style="322" customWidth="1"/>
    <col min="13577" max="13579" width="9.140625" style="322"/>
    <col min="13580" max="13580" width="11" style="322" customWidth="1"/>
    <col min="13581" max="13824" width="9.140625" style="322"/>
    <col min="13825" max="13825" width="47.140625" style="322" customWidth="1"/>
    <col min="13826" max="13828" width="9.140625" style="322"/>
    <col min="13829" max="13829" width="16.5703125" style="322" customWidth="1"/>
    <col min="13830" max="13830" width="17" style="322" customWidth="1"/>
    <col min="13831" max="13831" width="17.85546875" style="322" customWidth="1"/>
    <col min="13832" max="13832" width="19" style="322" customWidth="1"/>
    <col min="13833" max="13835" width="9.140625" style="322"/>
    <col min="13836" max="13836" width="11" style="322" customWidth="1"/>
    <col min="13837" max="14080" width="9.140625" style="322"/>
    <col min="14081" max="14081" width="47.140625" style="322" customWidth="1"/>
    <col min="14082" max="14084" width="9.140625" style="322"/>
    <col min="14085" max="14085" width="16.5703125" style="322" customWidth="1"/>
    <col min="14086" max="14086" width="17" style="322" customWidth="1"/>
    <col min="14087" max="14087" width="17.85546875" style="322" customWidth="1"/>
    <col min="14088" max="14088" width="19" style="322" customWidth="1"/>
    <col min="14089" max="14091" width="9.140625" style="322"/>
    <col min="14092" max="14092" width="11" style="322" customWidth="1"/>
    <col min="14093" max="14336" width="9.140625" style="322"/>
    <col min="14337" max="14337" width="47.140625" style="322" customWidth="1"/>
    <col min="14338" max="14340" width="9.140625" style="322"/>
    <col min="14341" max="14341" width="16.5703125" style="322" customWidth="1"/>
    <col min="14342" max="14342" width="17" style="322" customWidth="1"/>
    <col min="14343" max="14343" width="17.85546875" style="322" customWidth="1"/>
    <col min="14344" max="14344" width="19" style="322" customWidth="1"/>
    <col min="14345" max="14347" width="9.140625" style="322"/>
    <col min="14348" max="14348" width="11" style="322" customWidth="1"/>
    <col min="14349" max="14592" width="9.140625" style="322"/>
    <col min="14593" max="14593" width="47.140625" style="322" customWidth="1"/>
    <col min="14594" max="14596" width="9.140625" style="322"/>
    <col min="14597" max="14597" width="16.5703125" style="322" customWidth="1"/>
    <col min="14598" max="14598" width="17" style="322" customWidth="1"/>
    <col min="14599" max="14599" width="17.85546875" style="322" customWidth="1"/>
    <col min="14600" max="14600" width="19" style="322" customWidth="1"/>
    <col min="14601" max="14603" width="9.140625" style="322"/>
    <col min="14604" max="14604" width="11" style="322" customWidth="1"/>
    <col min="14605" max="14848" width="9.140625" style="322"/>
    <col min="14849" max="14849" width="47.140625" style="322" customWidth="1"/>
    <col min="14850" max="14852" width="9.140625" style="322"/>
    <col min="14853" max="14853" width="16.5703125" style="322" customWidth="1"/>
    <col min="14854" max="14854" width="17" style="322" customWidth="1"/>
    <col min="14855" max="14855" width="17.85546875" style="322" customWidth="1"/>
    <col min="14856" max="14856" width="19" style="322" customWidth="1"/>
    <col min="14857" max="14859" width="9.140625" style="322"/>
    <col min="14860" max="14860" width="11" style="322" customWidth="1"/>
    <col min="14861" max="15104" width="9.140625" style="322"/>
    <col min="15105" max="15105" width="47.140625" style="322" customWidth="1"/>
    <col min="15106" max="15108" width="9.140625" style="322"/>
    <col min="15109" max="15109" width="16.5703125" style="322" customWidth="1"/>
    <col min="15110" max="15110" width="17" style="322" customWidth="1"/>
    <col min="15111" max="15111" width="17.85546875" style="322" customWidth="1"/>
    <col min="15112" max="15112" width="19" style="322" customWidth="1"/>
    <col min="15113" max="15115" width="9.140625" style="322"/>
    <col min="15116" max="15116" width="11" style="322" customWidth="1"/>
    <col min="15117" max="15360" width="9.140625" style="322"/>
    <col min="15361" max="15361" width="47.140625" style="322" customWidth="1"/>
    <col min="15362" max="15364" width="9.140625" style="322"/>
    <col min="15365" max="15365" width="16.5703125" style="322" customWidth="1"/>
    <col min="15366" max="15366" width="17" style="322" customWidth="1"/>
    <col min="15367" max="15367" width="17.85546875" style="322" customWidth="1"/>
    <col min="15368" max="15368" width="19" style="322" customWidth="1"/>
    <col min="15369" max="15371" width="9.140625" style="322"/>
    <col min="15372" max="15372" width="11" style="322" customWidth="1"/>
    <col min="15373" max="15616" width="9.140625" style="322"/>
    <col min="15617" max="15617" width="47.140625" style="322" customWidth="1"/>
    <col min="15618" max="15620" width="9.140625" style="322"/>
    <col min="15621" max="15621" width="16.5703125" style="322" customWidth="1"/>
    <col min="15622" max="15622" width="17" style="322" customWidth="1"/>
    <col min="15623" max="15623" width="17.85546875" style="322" customWidth="1"/>
    <col min="15624" max="15624" width="19" style="322" customWidth="1"/>
    <col min="15625" max="15627" width="9.140625" style="322"/>
    <col min="15628" max="15628" width="11" style="322" customWidth="1"/>
    <col min="15629" max="15872" width="9.140625" style="322"/>
    <col min="15873" max="15873" width="47.140625" style="322" customWidth="1"/>
    <col min="15874" max="15876" width="9.140625" style="322"/>
    <col min="15877" max="15877" width="16.5703125" style="322" customWidth="1"/>
    <col min="15878" max="15878" width="17" style="322" customWidth="1"/>
    <col min="15879" max="15879" width="17.85546875" style="322" customWidth="1"/>
    <col min="15880" max="15880" width="19" style="322" customWidth="1"/>
    <col min="15881" max="15883" width="9.140625" style="322"/>
    <col min="15884" max="15884" width="11" style="322" customWidth="1"/>
    <col min="15885" max="16128" width="9.140625" style="322"/>
    <col min="16129" max="16129" width="47.140625" style="322" customWidth="1"/>
    <col min="16130" max="16132" width="9.140625" style="322"/>
    <col min="16133" max="16133" width="16.5703125" style="322" customWidth="1"/>
    <col min="16134" max="16134" width="17" style="322" customWidth="1"/>
    <col min="16135" max="16135" width="17.85546875" style="322" customWidth="1"/>
    <col min="16136" max="16136" width="19" style="322" customWidth="1"/>
    <col min="16137" max="16139" width="9.140625" style="322"/>
    <col min="16140" max="16140" width="11" style="322" customWidth="1"/>
    <col min="16141" max="16384" width="9.140625" style="322"/>
  </cols>
  <sheetData>
    <row r="1" spans="1:11" ht="21" x14ac:dyDescent="0.35">
      <c r="A1" s="600"/>
      <c r="B1" s="600"/>
      <c r="C1" s="600"/>
      <c r="D1" s="600"/>
      <c r="E1" s="600"/>
      <c r="F1" s="600"/>
      <c r="G1" s="600"/>
      <c r="H1" s="600"/>
    </row>
    <row r="2" spans="1:11" ht="12.75" customHeight="1" x14ac:dyDescent="0.25">
      <c r="A2" s="507"/>
      <c r="B2" s="507"/>
      <c r="C2" s="507"/>
      <c r="D2" s="507"/>
      <c r="E2" s="507"/>
      <c r="F2" s="507"/>
      <c r="G2" s="507"/>
      <c r="H2" s="507"/>
    </row>
    <row r="3" spans="1:11" ht="12.75" customHeight="1" x14ac:dyDescent="0.2">
      <c r="A3" s="323"/>
      <c r="B3" s="323"/>
      <c r="C3" s="323"/>
      <c r="D3" s="323"/>
      <c r="E3" s="323"/>
      <c r="F3" s="323"/>
      <c r="G3" s="323"/>
      <c r="H3" s="323"/>
    </row>
    <row r="4" spans="1:11" ht="12.75" customHeight="1" x14ac:dyDescent="0.2">
      <c r="A4" s="323"/>
      <c r="B4" s="323"/>
      <c r="C4" s="323"/>
      <c r="D4" s="323"/>
      <c r="E4" s="323"/>
      <c r="F4" s="323"/>
      <c r="G4" s="323"/>
      <c r="H4" s="323"/>
    </row>
    <row r="5" spans="1:11" ht="12.75" customHeight="1" x14ac:dyDescent="0.2">
      <c r="A5" s="323"/>
      <c r="B5" s="323"/>
      <c r="C5" s="323"/>
      <c r="D5" s="323"/>
      <c r="E5" s="323"/>
      <c r="F5" s="323"/>
      <c r="G5" s="323"/>
      <c r="H5" s="323"/>
    </row>
    <row r="6" spans="1:11" ht="12.75" customHeight="1" x14ac:dyDescent="0.2">
      <c r="A6" s="634" t="s">
        <v>497</v>
      </c>
      <c r="B6" s="634"/>
      <c r="C6" s="634"/>
      <c r="D6" s="634"/>
      <c r="E6" s="634"/>
      <c r="F6" s="634"/>
      <c r="G6" s="634"/>
      <c r="H6" s="634"/>
    </row>
    <row r="7" spans="1:11" ht="12.75" customHeight="1" x14ac:dyDescent="0.2">
      <c r="A7" s="323"/>
      <c r="B7" s="323"/>
      <c r="C7" s="323"/>
      <c r="D7" s="323"/>
      <c r="E7" s="323"/>
      <c r="F7" s="323"/>
      <c r="G7" s="323"/>
      <c r="H7" s="323"/>
    </row>
    <row r="8" spans="1:11" ht="12.75" customHeight="1" x14ac:dyDescent="0.2">
      <c r="A8" s="323"/>
      <c r="B8" s="323"/>
      <c r="C8" s="323"/>
      <c r="D8" s="323"/>
      <c r="E8" s="323"/>
      <c r="F8" s="323"/>
      <c r="G8" s="323"/>
      <c r="H8" s="323"/>
    </row>
    <row r="9" spans="1:11" x14ac:dyDescent="0.2">
      <c r="A9" s="635" t="s">
        <v>267</v>
      </c>
      <c r="B9" s="635"/>
      <c r="C9" s="635"/>
      <c r="D9" s="635"/>
      <c r="E9" s="635"/>
      <c r="F9" s="635"/>
      <c r="G9" s="635"/>
      <c r="H9" s="635"/>
      <c r="K9" s="176" t="s">
        <v>498</v>
      </c>
    </row>
    <row r="10" spans="1:11" hidden="1" x14ac:dyDescent="0.2"/>
    <row r="11" spans="1:11" hidden="1" x14ac:dyDescent="0.2"/>
    <row r="12" spans="1:11" hidden="1" x14ac:dyDescent="0.2"/>
    <row r="13" spans="1:11" hidden="1" x14ac:dyDescent="0.2"/>
    <row r="14" spans="1:11" hidden="1" x14ac:dyDescent="0.2"/>
    <row r="15" spans="1:11" hidden="1" x14ac:dyDescent="0.2"/>
    <row r="16" spans="1:11" ht="11.25" hidden="1" customHeight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spans="1:8" hidden="1" x14ac:dyDescent="0.2"/>
    <row r="34" spans="1:8" hidden="1" x14ac:dyDescent="0.2"/>
    <row r="35" spans="1:8" hidden="1" x14ac:dyDescent="0.2"/>
    <row r="36" spans="1:8" hidden="1" x14ac:dyDescent="0.2"/>
    <row r="37" spans="1:8" ht="0.75" hidden="1" customHeight="1" x14ac:dyDescent="0.2"/>
    <row r="38" spans="1:8" hidden="1" x14ac:dyDescent="0.2"/>
    <row r="39" spans="1:8" hidden="1" x14ac:dyDescent="0.2"/>
    <row r="40" spans="1:8" hidden="1" x14ac:dyDescent="0.2"/>
    <row r="41" spans="1:8" hidden="1" x14ac:dyDescent="0.2"/>
    <row r="42" spans="1:8" hidden="1" x14ac:dyDescent="0.2"/>
    <row r="43" spans="1:8" hidden="1" x14ac:dyDescent="0.2"/>
    <row r="44" spans="1:8" hidden="1" x14ac:dyDescent="0.2"/>
    <row r="45" spans="1:8" hidden="1" x14ac:dyDescent="0.2"/>
    <row r="46" spans="1:8" hidden="1" x14ac:dyDescent="0.2"/>
    <row r="47" spans="1:8" hidden="1" x14ac:dyDescent="0.2"/>
    <row r="48" spans="1:8" x14ac:dyDescent="0.2">
      <c r="A48" s="636"/>
      <c r="B48" s="636"/>
      <c r="C48" s="636"/>
      <c r="D48" s="636"/>
      <c r="E48" s="636"/>
      <c r="F48" s="636"/>
      <c r="G48" s="636"/>
      <c r="H48" s="636"/>
    </row>
    <row r="49" spans="1:13" ht="29.25" customHeight="1" thickBot="1" x14ac:dyDescent="0.25">
      <c r="A49" s="324" t="s">
        <v>212</v>
      </c>
      <c r="B49" s="324" t="s">
        <v>499</v>
      </c>
      <c r="C49" s="324" t="s">
        <v>500</v>
      </c>
      <c r="D49" s="324" t="s">
        <v>501</v>
      </c>
      <c r="E49" s="324" t="s">
        <v>502</v>
      </c>
      <c r="F49" s="324" t="s">
        <v>503</v>
      </c>
      <c r="G49" s="324" t="s">
        <v>504</v>
      </c>
      <c r="H49" s="324" t="s">
        <v>505</v>
      </c>
      <c r="J49" s="322" t="s">
        <v>498</v>
      </c>
      <c r="M49" s="325">
        <v>1</v>
      </c>
    </row>
    <row r="50" spans="1:13" ht="13.5" thickBot="1" x14ac:dyDescent="0.25">
      <c r="A50" s="326" t="s">
        <v>553</v>
      </c>
      <c r="B50" s="327" t="s">
        <v>575</v>
      </c>
      <c r="C50" s="327">
        <v>2</v>
      </c>
      <c r="D50" s="327">
        <v>10</v>
      </c>
      <c r="E50" s="328">
        <f>ROUND(M50*$M$49,2)</f>
        <v>0</v>
      </c>
      <c r="F50" s="329">
        <f>ROUND(E50*D50,2)</f>
        <v>0</v>
      </c>
      <c r="G50" s="329">
        <f>F50/6</f>
        <v>0</v>
      </c>
      <c r="H50" s="329">
        <f>G50/C50</f>
        <v>0</v>
      </c>
      <c r="J50" s="633" t="s">
        <v>506</v>
      </c>
      <c r="K50" s="633"/>
      <c r="L50" s="633"/>
      <c r="M50" s="330"/>
    </row>
    <row r="51" spans="1:13" ht="13.5" thickBot="1" x14ac:dyDescent="0.25">
      <c r="A51" s="326" t="s">
        <v>554</v>
      </c>
      <c r="B51" s="327" t="s">
        <v>576</v>
      </c>
      <c r="C51" s="327">
        <v>2</v>
      </c>
      <c r="D51" s="327">
        <v>8</v>
      </c>
      <c r="E51" s="328">
        <f t="shared" ref="E51:E57" si="0">ROUND(M51*$M$49,2)</f>
        <v>0</v>
      </c>
      <c r="F51" s="329">
        <f t="shared" ref="F51:F56" si="1">ROUND(E51*D51,2)</f>
        <v>0</v>
      </c>
      <c r="G51" s="329">
        <f t="shared" ref="G51:G57" si="2">F51/6</f>
        <v>0</v>
      </c>
      <c r="H51" s="329">
        <f t="shared" ref="H51:H57" si="3">G51/C51</f>
        <v>0</v>
      </c>
      <c r="J51" s="633"/>
      <c r="K51" s="633"/>
      <c r="L51" s="633"/>
      <c r="M51" s="330"/>
    </row>
    <row r="52" spans="1:13" ht="26.25" thickBot="1" x14ac:dyDescent="0.25">
      <c r="A52" s="326" t="s">
        <v>555</v>
      </c>
      <c r="B52" s="327" t="s">
        <v>508</v>
      </c>
      <c r="C52" s="327">
        <v>2</v>
      </c>
      <c r="D52" s="327">
        <v>10</v>
      </c>
      <c r="E52" s="328">
        <f t="shared" si="0"/>
        <v>0</v>
      </c>
      <c r="F52" s="329">
        <f t="shared" si="1"/>
        <v>0</v>
      </c>
      <c r="G52" s="329">
        <f t="shared" si="2"/>
        <v>0</v>
      </c>
      <c r="H52" s="329">
        <f t="shared" si="3"/>
        <v>0</v>
      </c>
      <c r="J52" s="633"/>
      <c r="K52" s="633"/>
      <c r="L52" s="633"/>
      <c r="M52" s="330"/>
    </row>
    <row r="53" spans="1:13" ht="13.5" thickBot="1" x14ac:dyDescent="0.25">
      <c r="A53" s="326" t="s">
        <v>556</v>
      </c>
      <c r="B53" s="327" t="s">
        <v>509</v>
      </c>
      <c r="C53" s="327">
        <v>2</v>
      </c>
      <c r="D53" s="327">
        <v>8</v>
      </c>
      <c r="E53" s="328">
        <f t="shared" si="0"/>
        <v>0</v>
      </c>
      <c r="F53" s="329">
        <f t="shared" si="1"/>
        <v>0</v>
      </c>
      <c r="G53" s="329">
        <f t="shared" si="2"/>
        <v>0</v>
      </c>
      <c r="H53" s="329">
        <f t="shared" si="3"/>
        <v>0</v>
      </c>
      <c r="J53" s="633"/>
      <c r="K53" s="633"/>
      <c r="L53" s="633"/>
      <c r="M53" s="330"/>
    </row>
    <row r="54" spans="1:13" ht="13.5" thickBot="1" x14ac:dyDescent="0.25">
      <c r="A54" s="326" t="s">
        <v>557</v>
      </c>
      <c r="B54" s="327" t="s">
        <v>510</v>
      </c>
      <c r="C54" s="327">
        <v>2</v>
      </c>
      <c r="D54" s="327">
        <v>8</v>
      </c>
      <c r="E54" s="328">
        <f t="shared" si="0"/>
        <v>0</v>
      </c>
      <c r="F54" s="329">
        <f t="shared" si="1"/>
        <v>0</v>
      </c>
      <c r="G54" s="329">
        <f t="shared" si="2"/>
        <v>0</v>
      </c>
      <c r="H54" s="329">
        <f t="shared" si="3"/>
        <v>0</v>
      </c>
      <c r="M54" s="330"/>
    </row>
    <row r="55" spans="1:13" ht="26.25" thickBot="1" x14ac:dyDescent="0.25">
      <c r="A55" s="326" t="s">
        <v>558</v>
      </c>
      <c r="B55" s="327" t="s">
        <v>511</v>
      </c>
      <c r="C55" s="327">
        <v>2</v>
      </c>
      <c r="D55" s="327">
        <v>4</v>
      </c>
      <c r="E55" s="328">
        <f t="shared" si="0"/>
        <v>0</v>
      </c>
      <c r="F55" s="329">
        <f t="shared" si="1"/>
        <v>0</v>
      </c>
      <c r="G55" s="329">
        <f t="shared" si="2"/>
        <v>0</v>
      </c>
      <c r="H55" s="329">
        <f t="shared" si="3"/>
        <v>0</v>
      </c>
      <c r="M55" s="330"/>
    </row>
    <row r="56" spans="1:13" ht="13.5" thickBot="1" x14ac:dyDescent="0.25">
      <c r="A56" s="326" t="s">
        <v>559</v>
      </c>
      <c r="B56" s="327" t="s">
        <v>511</v>
      </c>
      <c r="C56" s="327">
        <v>2</v>
      </c>
      <c r="D56" s="327">
        <v>4</v>
      </c>
      <c r="E56" s="328">
        <f t="shared" si="0"/>
        <v>0</v>
      </c>
      <c r="F56" s="329">
        <f t="shared" si="1"/>
        <v>0</v>
      </c>
      <c r="G56" s="329">
        <f t="shared" si="2"/>
        <v>0</v>
      </c>
      <c r="H56" s="329">
        <f t="shared" si="3"/>
        <v>0</v>
      </c>
      <c r="M56" s="330"/>
    </row>
    <row r="57" spans="1:13" ht="26.25" thickBot="1" x14ac:dyDescent="0.25">
      <c r="A57" s="326" t="s">
        <v>560</v>
      </c>
      <c r="B57" s="327" t="s">
        <v>512</v>
      </c>
      <c r="C57" s="327">
        <v>2</v>
      </c>
      <c r="D57" s="327">
        <v>2</v>
      </c>
      <c r="E57" s="328">
        <f t="shared" si="0"/>
        <v>0</v>
      </c>
      <c r="F57" s="329">
        <f>ROUND(E57*D57,2)</f>
        <v>0</v>
      </c>
      <c r="G57" s="329">
        <f t="shared" si="2"/>
        <v>0</v>
      </c>
      <c r="H57" s="329">
        <f t="shared" si="3"/>
        <v>0</v>
      </c>
      <c r="M57" s="330"/>
    </row>
    <row r="58" spans="1:13" ht="38.25" customHeight="1" x14ac:dyDescent="0.2">
      <c r="A58" s="640" t="s">
        <v>513</v>
      </c>
      <c r="B58" s="640"/>
      <c r="C58" s="640"/>
      <c r="D58" s="640"/>
      <c r="E58" s="640"/>
      <c r="F58" s="640"/>
      <c r="G58" s="640"/>
      <c r="H58" s="331">
        <f>SUM(H50:H57)</f>
        <v>0</v>
      </c>
    </row>
    <row r="59" spans="1:13" ht="18" customHeight="1" x14ac:dyDescent="0.2">
      <c r="A59" s="641"/>
      <c r="B59" s="641"/>
      <c r="C59" s="641"/>
      <c r="D59" s="641"/>
      <c r="E59" s="641"/>
      <c r="F59" s="641"/>
      <c r="G59" s="641"/>
      <c r="H59" s="641"/>
    </row>
    <row r="60" spans="1:13" ht="37.5" customHeight="1" thickBot="1" x14ac:dyDescent="0.25">
      <c r="A60" s="332" t="s">
        <v>213</v>
      </c>
      <c r="B60" s="324" t="s">
        <v>499</v>
      </c>
      <c r="C60" s="324" t="s">
        <v>500</v>
      </c>
      <c r="D60" s="324" t="s">
        <v>501</v>
      </c>
      <c r="E60" s="324" t="s">
        <v>502</v>
      </c>
      <c r="F60" s="324" t="s">
        <v>198</v>
      </c>
      <c r="G60" s="324" t="s">
        <v>514</v>
      </c>
      <c r="H60" s="324" t="s">
        <v>505</v>
      </c>
      <c r="M60" s="333" t="s">
        <v>502</v>
      </c>
    </row>
    <row r="61" spans="1:13" ht="13.5" thickBot="1" x14ac:dyDescent="0.25">
      <c r="A61" s="334" t="s">
        <v>561</v>
      </c>
      <c r="B61" s="327" t="s">
        <v>515</v>
      </c>
      <c r="C61" s="327">
        <v>4</v>
      </c>
      <c r="D61" s="327">
        <v>12</v>
      </c>
      <c r="E61" s="328">
        <f t="shared" ref="E61:E71" si="4">ROUND(M61*$M$49,2)</f>
        <v>0</v>
      </c>
      <c r="F61" s="329">
        <f>ROUND(E61*D61,2)</f>
        <v>0</v>
      </c>
      <c r="G61" s="329">
        <f t="shared" ref="G61:G71" si="5">F61/12</f>
        <v>0</v>
      </c>
      <c r="H61" s="329">
        <f>G61/C61</f>
        <v>0</v>
      </c>
      <c r="I61" s="322" t="s">
        <v>498</v>
      </c>
      <c r="M61" s="330"/>
    </row>
    <row r="62" spans="1:13" ht="13.5" thickBot="1" x14ac:dyDescent="0.25">
      <c r="A62" s="334" t="s">
        <v>562</v>
      </c>
      <c r="B62" s="327" t="s">
        <v>515</v>
      </c>
      <c r="C62" s="327">
        <v>4</v>
      </c>
      <c r="D62" s="327">
        <v>12</v>
      </c>
      <c r="E62" s="328">
        <f t="shared" si="4"/>
        <v>0</v>
      </c>
      <c r="F62" s="329">
        <f t="shared" ref="F62:F71" si="6">ROUND(E62*D62,2)</f>
        <v>0</v>
      </c>
      <c r="G62" s="329">
        <f t="shared" si="5"/>
        <v>0</v>
      </c>
      <c r="H62" s="329">
        <f>G62/C62</f>
        <v>0</v>
      </c>
      <c r="M62" s="330"/>
    </row>
    <row r="63" spans="1:13" ht="26.25" thickBot="1" x14ac:dyDescent="0.25">
      <c r="A63" s="334" t="s">
        <v>555</v>
      </c>
      <c r="B63" s="327" t="s">
        <v>508</v>
      </c>
      <c r="C63" s="327">
        <v>4</v>
      </c>
      <c r="D63" s="327">
        <v>20</v>
      </c>
      <c r="E63" s="328">
        <f t="shared" si="4"/>
        <v>0</v>
      </c>
      <c r="F63" s="329">
        <f t="shared" si="6"/>
        <v>0</v>
      </c>
      <c r="G63" s="329">
        <f t="shared" si="5"/>
        <v>0</v>
      </c>
      <c r="H63" s="329">
        <f>G63/C63</f>
        <v>0</v>
      </c>
      <c r="M63" s="330"/>
    </row>
    <row r="64" spans="1:13" ht="13.5" thickBot="1" x14ac:dyDescent="0.25">
      <c r="A64" s="334" t="s">
        <v>556</v>
      </c>
      <c r="B64" s="327" t="s">
        <v>516</v>
      </c>
      <c r="C64" s="327">
        <v>4</v>
      </c>
      <c r="D64" s="327">
        <v>20</v>
      </c>
      <c r="E64" s="328">
        <f t="shared" si="4"/>
        <v>0</v>
      </c>
      <c r="F64" s="329">
        <f t="shared" si="6"/>
        <v>0</v>
      </c>
      <c r="G64" s="329">
        <f t="shared" si="5"/>
        <v>0</v>
      </c>
      <c r="H64" s="329">
        <f t="shared" ref="H64:H71" si="7">G64/C64</f>
        <v>0</v>
      </c>
      <c r="M64" s="330"/>
    </row>
    <row r="65" spans="1:13" ht="13.5" thickBot="1" x14ac:dyDescent="0.25">
      <c r="A65" s="334" t="s">
        <v>563</v>
      </c>
      <c r="B65" s="327" t="s">
        <v>510</v>
      </c>
      <c r="C65" s="327">
        <v>4</v>
      </c>
      <c r="D65" s="327">
        <v>16</v>
      </c>
      <c r="E65" s="328">
        <f t="shared" si="4"/>
        <v>0</v>
      </c>
      <c r="F65" s="329">
        <f t="shared" si="6"/>
        <v>0</v>
      </c>
      <c r="G65" s="329">
        <f t="shared" si="5"/>
        <v>0</v>
      </c>
      <c r="H65" s="329">
        <f t="shared" si="7"/>
        <v>0</v>
      </c>
      <c r="M65" s="330"/>
    </row>
    <row r="66" spans="1:13" ht="26.25" thickBot="1" x14ac:dyDescent="0.25">
      <c r="A66" s="334" t="s">
        <v>564</v>
      </c>
      <c r="B66" s="327" t="s">
        <v>511</v>
      </c>
      <c r="C66" s="327">
        <v>4</v>
      </c>
      <c r="D66" s="327">
        <v>8</v>
      </c>
      <c r="E66" s="328">
        <f t="shared" si="4"/>
        <v>0</v>
      </c>
      <c r="F66" s="329">
        <f t="shared" si="6"/>
        <v>0</v>
      </c>
      <c r="G66" s="329">
        <f t="shared" si="5"/>
        <v>0</v>
      </c>
      <c r="H66" s="329">
        <f t="shared" si="7"/>
        <v>0</v>
      </c>
      <c r="M66" s="330"/>
    </row>
    <row r="67" spans="1:13" ht="13.5" thickBot="1" x14ac:dyDescent="0.25">
      <c r="A67" s="334" t="s">
        <v>565</v>
      </c>
      <c r="B67" s="327" t="s">
        <v>511</v>
      </c>
      <c r="C67" s="327">
        <v>4</v>
      </c>
      <c r="D67" s="327">
        <v>8</v>
      </c>
      <c r="E67" s="328">
        <f t="shared" si="4"/>
        <v>0</v>
      </c>
      <c r="F67" s="329">
        <f t="shared" si="6"/>
        <v>0</v>
      </c>
      <c r="G67" s="329">
        <f t="shared" si="5"/>
        <v>0</v>
      </c>
      <c r="H67" s="329">
        <f t="shared" si="7"/>
        <v>0</v>
      </c>
      <c r="M67" s="330"/>
    </row>
    <row r="68" spans="1:13" ht="13.5" thickBot="1" x14ac:dyDescent="0.25">
      <c r="A68" s="642" t="s">
        <v>566</v>
      </c>
      <c r="B68" s="643" t="s">
        <v>511</v>
      </c>
      <c r="C68" s="327">
        <v>4</v>
      </c>
      <c r="D68" s="643">
        <v>8</v>
      </c>
      <c r="E68" s="328">
        <f t="shared" si="4"/>
        <v>0</v>
      </c>
      <c r="F68" s="329">
        <f t="shared" si="6"/>
        <v>0</v>
      </c>
      <c r="G68" s="329">
        <f t="shared" si="5"/>
        <v>0</v>
      </c>
      <c r="H68" s="329">
        <f t="shared" si="7"/>
        <v>0</v>
      </c>
      <c r="M68" s="330"/>
    </row>
    <row r="69" spans="1:13" ht="13.5" thickBot="1" x14ac:dyDescent="0.25">
      <c r="A69" s="642"/>
      <c r="B69" s="643"/>
      <c r="C69" s="327">
        <v>4</v>
      </c>
      <c r="D69" s="643"/>
      <c r="E69" s="328">
        <f t="shared" si="4"/>
        <v>0</v>
      </c>
      <c r="F69" s="329">
        <f t="shared" si="6"/>
        <v>0</v>
      </c>
      <c r="G69" s="329">
        <f t="shared" si="5"/>
        <v>0</v>
      </c>
      <c r="H69" s="329">
        <v>0</v>
      </c>
      <c r="M69" s="330"/>
    </row>
    <row r="70" spans="1:13" ht="26.25" thickBot="1" x14ac:dyDescent="0.25">
      <c r="A70" s="334" t="s">
        <v>560</v>
      </c>
      <c r="B70" s="327" t="s">
        <v>517</v>
      </c>
      <c r="C70" s="327">
        <v>4</v>
      </c>
      <c r="D70" s="327">
        <v>8</v>
      </c>
      <c r="E70" s="328">
        <f t="shared" si="4"/>
        <v>0</v>
      </c>
      <c r="F70" s="329">
        <f t="shared" si="6"/>
        <v>0</v>
      </c>
      <c r="G70" s="329">
        <f t="shared" si="5"/>
        <v>0</v>
      </c>
      <c r="H70" s="329">
        <f t="shared" si="7"/>
        <v>0</v>
      </c>
      <c r="M70" s="330"/>
    </row>
    <row r="71" spans="1:13" ht="13.5" thickBot="1" x14ac:dyDescent="0.25">
      <c r="A71" s="334" t="s">
        <v>567</v>
      </c>
      <c r="B71" s="327" t="s">
        <v>518</v>
      </c>
      <c r="C71" s="327">
        <v>4</v>
      </c>
      <c r="D71" s="327">
        <v>4</v>
      </c>
      <c r="E71" s="328">
        <f t="shared" si="4"/>
        <v>0</v>
      </c>
      <c r="F71" s="329">
        <f t="shared" si="6"/>
        <v>0</v>
      </c>
      <c r="G71" s="329">
        <f t="shared" si="5"/>
        <v>0</v>
      </c>
      <c r="H71" s="329">
        <f t="shared" si="7"/>
        <v>0</v>
      </c>
      <c r="M71" s="330"/>
    </row>
    <row r="72" spans="1:13" ht="30" customHeight="1" x14ac:dyDescent="0.2">
      <c r="A72" s="640" t="s">
        <v>519</v>
      </c>
      <c r="B72" s="640"/>
      <c r="C72" s="640"/>
      <c r="D72" s="640"/>
      <c r="E72" s="640"/>
      <c r="F72" s="640"/>
      <c r="G72" s="640"/>
      <c r="H72" s="331">
        <f>SUM(H61:H71)</f>
        <v>0</v>
      </c>
      <c r="J72" s="322" t="s">
        <v>498</v>
      </c>
    </row>
    <row r="73" spans="1:13" ht="16.5" customHeight="1" x14ac:dyDescent="0.2">
      <c r="A73" s="644">
        <v>3</v>
      </c>
      <c r="B73" s="641"/>
      <c r="C73" s="641"/>
      <c r="D73" s="641"/>
      <c r="E73" s="641"/>
      <c r="F73" s="641"/>
      <c r="G73" s="641"/>
      <c r="H73" s="645"/>
    </row>
    <row r="74" spans="1:13" ht="30.75" thickBot="1" x14ac:dyDescent="0.25">
      <c r="A74" s="332" t="s">
        <v>215</v>
      </c>
      <c r="B74" s="324" t="s">
        <v>499</v>
      </c>
      <c r="C74" s="324" t="s">
        <v>500</v>
      </c>
      <c r="D74" s="324" t="s">
        <v>501</v>
      </c>
      <c r="E74" s="324" t="s">
        <v>502</v>
      </c>
      <c r="F74" s="324" t="s">
        <v>520</v>
      </c>
      <c r="G74" s="324" t="s">
        <v>514</v>
      </c>
      <c r="H74" s="324" t="s">
        <v>505</v>
      </c>
      <c r="M74" s="333" t="s">
        <v>502</v>
      </c>
    </row>
    <row r="75" spans="1:13" ht="13.5" thickBot="1" x14ac:dyDescent="0.25">
      <c r="A75" s="335" t="s">
        <v>562</v>
      </c>
      <c r="B75" s="327" t="s">
        <v>515</v>
      </c>
      <c r="C75" s="327">
        <v>4</v>
      </c>
      <c r="D75" s="327">
        <v>12</v>
      </c>
      <c r="E75" s="328">
        <f t="shared" ref="E75:E83" si="8">ROUND(M75*$M$49,2)</f>
        <v>0</v>
      </c>
      <c r="F75" s="329">
        <f t="shared" ref="F75:F83" si="9">ROUND(E75*D75,2)</f>
        <v>0</v>
      </c>
      <c r="G75" s="329">
        <f t="shared" ref="G75:G83" si="10">F75/12</f>
        <v>0</v>
      </c>
      <c r="H75" s="329">
        <f t="shared" ref="H75:H83" si="11">G75/C75</f>
        <v>0</v>
      </c>
      <c r="M75" s="330"/>
    </row>
    <row r="76" spans="1:13" ht="26.25" thickBot="1" x14ac:dyDescent="0.25">
      <c r="A76" s="335" t="s">
        <v>568</v>
      </c>
      <c r="B76" s="327" t="s">
        <v>515</v>
      </c>
      <c r="C76" s="327">
        <v>4</v>
      </c>
      <c r="D76" s="327">
        <v>12</v>
      </c>
      <c r="E76" s="328">
        <f t="shared" si="8"/>
        <v>0</v>
      </c>
      <c r="F76" s="329">
        <f t="shared" si="9"/>
        <v>0</v>
      </c>
      <c r="G76" s="329">
        <f t="shared" si="10"/>
        <v>0</v>
      </c>
      <c r="H76" s="329">
        <f t="shared" si="11"/>
        <v>0</v>
      </c>
      <c r="M76" s="330"/>
    </row>
    <row r="77" spans="1:13" ht="26.25" thickBot="1" x14ac:dyDescent="0.25">
      <c r="A77" s="335" t="s">
        <v>555</v>
      </c>
      <c r="B77" s="327" t="s">
        <v>508</v>
      </c>
      <c r="C77" s="327">
        <v>4</v>
      </c>
      <c r="D77" s="327">
        <v>20</v>
      </c>
      <c r="E77" s="328">
        <f t="shared" si="8"/>
        <v>0</v>
      </c>
      <c r="F77" s="329">
        <f t="shared" si="9"/>
        <v>0</v>
      </c>
      <c r="G77" s="329">
        <f t="shared" si="10"/>
        <v>0</v>
      </c>
      <c r="H77" s="329">
        <f t="shared" si="11"/>
        <v>0</v>
      </c>
      <c r="M77" s="330"/>
    </row>
    <row r="78" spans="1:13" ht="13.5" thickBot="1" x14ac:dyDescent="0.25">
      <c r="A78" s="335" t="s">
        <v>556</v>
      </c>
      <c r="B78" s="327" t="s">
        <v>516</v>
      </c>
      <c r="C78" s="327">
        <v>4</v>
      </c>
      <c r="D78" s="327">
        <v>20</v>
      </c>
      <c r="E78" s="328">
        <f t="shared" si="8"/>
        <v>0</v>
      </c>
      <c r="F78" s="329">
        <f t="shared" si="9"/>
        <v>0</v>
      </c>
      <c r="G78" s="329">
        <f t="shared" si="10"/>
        <v>0</v>
      </c>
      <c r="H78" s="329">
        <f t="shared" si="11"/>
        <v>0</v>
      </c>
      <c r="M78" s="330"/>
    </row>
    <row r="79" spans="1:13" ht="13.5" thickBot="1" x14ac:dyDescent="0.25">
      <c r="A79" s="335" t="s">
        <v>557</v>
      </c>
      <c r="B79" s="327" t="s">
        <v>510</v>
      </c>
      <c r="C79" s="327">
        <v>4</v>
      </c>
      <c r="D79" s="327">
        <v>16</v>
      </c>
      <c r="E79" s="328">
        <f t="shared" si="8"/>
        <v>0</v>
      </c>
      <c r="F79" s="329">
        <f t="shared" si="9"/>
        <v>0</v>
      </c>
      <c r="G79" s="329">
        <f t="shared" si="10"/>
        <v>0</v>
      </c>
      <c r="H79" s="329">
        <f t="shared" si="11"/>
        <v>0</v>
      </c>
      <c r="M79" s="330"/>
    </row>
    <row r="80" spans="1:13" ht="26.25" thickBot="1" x14ac:dyDescent="0.25">
      <c r="A80" s="335" t="s">
        <v>558</v>
      </c>
      <c r="B80" s="327" t="s">
        <v>511</v>
      </c>
      <c r="C80" s="327">
        <v>4</v>
      </c>
      <c r="D80" s="327">
        <v>8</v>
      </c>
      <c r="E80" s="328">
        <f t="shared" si="8"/>
        <v>0</v>
      </c>
      <c r="F80" s="329">
        <f t="shared" si="9"/>
        <v>0</v>
      </c>
      <c r="G80" s="329">
        <f t="shared" si="10"/>
        <v>0</v>
      </c>
      <c r="H80" s="329">
        <f t="shared" si="11"/>
        <v>0</v>
      </c>
      <c r="M80" s="330"/>
    </row>
    <row r="81" spans="1:23" ht="13.5" thickBot="1" x14ac:dyDescent="0.25">
      <c r="A81" s="335" t="s">
        <v>559</v>
      </c>
      <c r="B81" s="327" t="s">
        <v>512</v>
      </c>
      <c r="C81" s="327">
        <v>4</v>
      </c>
      <c r="D81" s="327">
        <v>4</v>
      </c>
      <c r="E81" s="328">
        <f t="shared" si="8"/>
        <v>0</v>
      </c>
      <c r="F81" s="329">
        <f t="shared" si="9"/>
        <v>0</v>
      </c>
      <c r="G81" s="329">
        <f t="shared" si="10"/>
        <v>0</v>
      </c>
      <c r="H81" s="329">
        <f t="shared" si="11"/>
        <v>0</v>
      </c>
      <c r="M81" s="330"/>
    </row>
    <row r="82" spans="1:23" ht="26.25" thickBot="1" x14ac:dyDescent="0.25">
      <c r="A82" s="335" t="s">
        <v>560</v>
      </c>
      <c r="B82" s="327" t="s">
        <v>512</v>
      </c>
      <c r="C82" s="327">
        <v>4</v>
      </c>
      <c r="D82" s="327">
        <v>4</v>
      </c>
      <c r="E82" s="328">
        <f t="shared" si="8"/>
        <v>0</v>
      </c>
      <c r="F82" s="329">
        <f t="shared" si="9"/>
        <v>0</v>
      </c>
      <c r="G82" s="329">
        <f t="shared" si="10"/>
        <v>0</v>
      </c>
      <c r="H82" s="329">
        <f t="shared" si="11"/>
        <v>0</v>
      </c>
      <c r="M82" s="330"/>
    </row>
    <row r="83" spans="1:23" ht="13.5" thickBot="1" x14ac:dyDescent="0.25">
      <c r="A83" s="335" t="s">
        <v>567</v>
      </c>
      <c r="B83" s="327" t="s">
        <v>512</v>
      </c>
      <c r="C83" s="327">
        <v>4</v>
      </c>
      <c r="D83" s="327">
        <v>4</v>
      </c>
      <c r="E83" s="328">
        <f t="shared" si="8"/>
        <v>0</v>
      </c>
      <c r="F83" s="329">
        <f t="shared" si="9"/>
        <v>0</v>
      </c>
      <c r="G83" s="329">
        <f t="shared" si="10"/>
        <v>0</v>
      </c>
      <c r="H83" s="329">
        <f t="shared" si="11"/>
        <v>0</v>
      </c>
      <c r="M83" s="330"/>
    </row>
    <row r="84" spans="1:23" ht="30" customHeight="1" x14ac:dyDescent="0.2">
      <c r="A84" s="640" t="s">
        <v>521</v>
      </c>
      <c r="B84" s="640"/>
      <c r="C84" s="640"/>
      <c r="D84" s="640"/>
      <c r="E84" s="640"/>
      <c r="F84" s="640"/>
      <c r="G84" s="640"/>
      <c r="H84" s="331">
        <f>SUM(H75:H83)</f>
        <v>0</v>
      </c>
    </row>
    <row r="85" spans="1:23" ht="16.5" customHeight="1" x14ac:dyDescent="0.2">
      <c r="A85" s="637"/>
      <c r="B85" s="638"/>
      <c r="C85" s="638"/>
      <c r="D85" s="638"/>
      <c r="E85" s="638"/>
      <c r="F85" s="638"/>
      <c r="G85" s="638"/>
      <c r="H85" s="639"/>
    </row>
    <row r="86" spans="1:23" ht="30.75" thickBot="1" x14ac:dyDescent="0.25">
      <c r="A86" s="332" t="s">
        <v>214</v>
      </c>
      <c r="B86" s="324" t="s">
        <v>499</v>
      </c>
      <c r="C86" s="324" t="s">
        <v>500</v>
      </c>
      <c r="D86" s="324" t="s">
        <v>501</v>
      </c>
      <c r="E86" s="324" t="s">
        <v>502</v>
      </c>
      <c r="F86" s="324" t="s">
        <v>198</v>
      </c>
      <c r="G86" s="324" t="s">
        <v>514</v>
      </c>
      <c r="H86" s="324" t="s">
        <v>505</v>
      </c>
      <c r="M86" s="333" t="s">
        <v>502</v>
      </c>
    </row>
    <row r="87" spans="1:23" ht="13.5" thickBot="1" x14ac:dyDescent="0.25">
      <c r="A87" s="335" t="s">
        <v>562</v>
      </c>
      <c r="B87" s="327" t="s">
        <v>522</v>
      </c>
      <c r="C87" s="327">
        <v>3</v>
      </c>
      <c r="D87" s="327">
        <v>9</v>
      </c>
      <c r="E87" s="328">
        <f t="shared" ref="E87:E95" si="12">ROUND(M87*$M$49,2)</f>
        <v>0</v>
      </c>
      <c r="F87" s="329">
        <f t="shared" ref="F87:F95" si="13">ROUND(E87*D87,2)</f>
        <v>0</v>
      </c>
      <c r="G87" s="329">
        <f t="shared" ref="G87:G95" si="14">F87/12</f>
        <v>0</v>
      </c>
      <c r="H87" s="329">
        <f t="shared" ref="H87:H95" si="15">G87/C87</f>
        <v>0</v>
      </c>
      <c r="M87" s="330"/>
    </row>
    <row r="88" spans="1:23" ht="13.5" thickBot="1" x14ac:dyDescent="0.25">
      <c r="A88" s="335" t="s">
        <v>569</v>
      </c>
      <c r="B88" s="327" t="s">
        <v>522</v>
      </c>
      <c r="C88" s="327">
        <v>3</v>
      </c>
      <c r="D88" s="327">
        <v>9</v>
      </c>
      <c r="E88" s="328">
        <f t="shared" si="12"/>
        <v>0</v>
      </c>
      <c r="F88" s="329">
        <f t="shared" si="13"/>
        <v>0</v>
      </c>
      <c r="G88" s="329">
        <f t="shared" si="14"/>
        <v>0</v>
      </c>
      <c r="H88" s="329">
        <f t="shared" si="15"/>
        <v>0</v>
      </c>
      <c r="M88" s="330"/>
    </row>
    <row r="89" spans="1:23" ht="26.25" thickBot="1" x14ac:dyDescent="0.25">
      <c r="A89" s="335" t="s">
        <v>555</v>
      </c>
      <c r="B89" s="327" t="s">
        <v>516</v>
      </c>
      <c r="C89" s="327">
        <v>3</v>
      </c>
      <c r="D89" s="327">
        <v>15</v>
      </c>
      <c r="E89" s="328">
        <f t="shared" si="12"/>
        <v>0</v>
      </c>
      <c r="F89" s="329">
        <f t="shared" si="13"/>
        <v>0</v>
      </c>
      <c r="G89" s="329">
        <f t="shared" si="14"/>
        <v>0</v>
      </c>
      <c r="H89" s="329">
        <f t="shared" si="15"/>
        <v>0</v>
      </c>
      <c r="M89" s="330"/>
    </row>
    <row r="90" spans="1:23" ht="13.5" thickBot="1" x14ac:dyDescent="0.25">
      <c r="A90" s="335" t="s">
        <v>556</v>
      </c>
      <c r="B90" s="327" t="s">
        <v>523</v>
      </c>
      <c r="C90" s="327">
        <v>3</v>
      </c>
      <c r="D90" s="327">
        <v>6</v>
      </c>
      <c r="E90" s="328">
        <f t="shared" si="12"/>
        <v>0</v>
      </c>
      <c r="F90" s="329">
        <f t="shared" si="13"/>
        <v>0</v>
      </c>
      <c r="G90" s="329">
        <f t="shared" si="14"/>
        <v>0</v>
      </c>
      <c r="H90" s="329">
        <f t="shared" si="15"/>
        <v>0</v>
      </c>
      <c r="M90" s="330"/>
    </row>
    <row r="91" spans="1:23" ht="13.5" thickBot="1" x14ac:dyDescent="0.25">
      <c r="A91" s="335" t="s">
        <v>557</v>
      </c>
      <c r="B91" s="327" t="s">
        <v>523</v>
      </c>
      <c r="C91" s="327">
        <v>3</v>
      </c>
      <c r="D91" s="327">
        <v>6</v>
      </c>
      <c r="E91" s="328">
        <f t="shared" si="12"/>
        <v>0</v>
      </c>
      <c r="F91" s="329">
        <f t="shared" si="13"/>
        <v>0</v>
      </c>
      <c r="G91" s="329">
        <f t="shared" si="14"/>
        <v>0</v>
      </c>
      <c r="H91" s="329">
        <f t="shared" si="15"/>
        <v>0</v>
      </c>
      <c r="M91" s="330"/>
    </row>
    <row r="92" spans="1:23" ht="26.25" thickBot="1" x14ac:dyDescent="0.25">
      <c r="A92" s="335" t="s">
        <v>558</v>
      </c>
      <c r="B92" s="327" t="s">
        <v>523</v>
      </c>
      <c r="C92" s="327">
        <v>3</v>
      </c>
      <c r="D92" s="327">
        <v>6</v>
      </c>
      <c r="E92" s="328">
        <f t="shared" si="12"/>
        <v>0</v>
      </c>
      <c r="F92" s="329">
        <f t="shared" si="13"/>
        <v>0</v>
      </c>
      <c r="G92" s="329">
        <f t="shared" si="14"/>
        <v>0</v>
      </c>
      <c r="H92" s="329">
        <f t="shared" si="15"/>
        <v>0</v>
      </c>
      <c r="M92" s="330"/>
    </row>
    <row r="93" spans="1:23" ht="13.5" thickBot="1" x14ac:dyDescent="0.25">
      <c r="A93" s="335" t="s">
        <v>559</v>
      </c>
      <c r="B93" s="327" t="s">
        <v>524</v>
      </c>
      <c r="C93" s="327">
        <v>3</v>
      </c>
      <c r="D93" s="327">
        <v>3</v>
      </c>
      <c r="E93" s="328">
        <f t="shared" si="12"/>
        <v>0</v>
      </c>
      <c r="F93" s="329">
        <f t="shared" si="13"/>
        <v>0</v>
      </c>
      <c r="G93" s="329">
        <f t="shared" si="14"/>
        <v>0</v>
      </c>
      <c r="H93" s="329">
        <f t="shared" si="15"/>
        <v>0</v>
      </c>
      <c r="M93" s="330"/>
    </row>
    <row r="94" spans="1:23" ht="26.25" thickBot="1" x14ac:dyDescent="0.25">
      <c r="A94" s="335" t="s">
        <v>560</v>
      </c>
      <c r="B94" s="327" t="s">
        <v>524</v>
      </c>
      <c r="C94" s="327">
        <v>3</v>
      </c>
      <c r="D94" s="327">
        <v>3</v>
      </c>
      <c r="E94" s="328">
        <f t="shared" si="12"/>
        <v>0</v>
      </c>
      <c r="F94" s="329">
        <f t="shared" si="13"/>
        <v>0</v>
      </c>
      <c r="G94" s="329">
        <f t="shared" si="14"/>
        <v>0</v>
      </c>
      <c r="H94" s="329">
        <f t="shared" si="15"/>
        <v>0</v>
      </c>
      <c r="M94" s="330"/>
    </row>
    <row r="95" spans="1:23" ht="13.5" thickBot="1" x14ac:dyDescent="0.25">
      <c r="A95" s="335" t="s">
        <v>567</v>
      </c>
      <c r="B95" s="327" t="s">
        <v>524</v>
      </c>
      <c r="C95" s="327">
        <v>3</v>
      </c>
      <c r="D95" s="327">
        <v>3</v>
      </c>
      <c r="E95" s="328">
        <f t="shared" si="12"/>
        <v>0</v>
      </c>
      <c r="F95" s="329">
        <f t="shared" si="13"/>
        <v>0</v>
      </c>
      <c r="G95" s="329">
        <f t="shared" si="14"/>
        <v>0</v>
      </c>
      <c r="H95" s="329">
        <f t="shared" si="15"/>
        <v>0</v>
      </c>
      <c r="M95" s="330"/>
    </row>
    <row r="96" spans="1:23" s="337" customFormat="1" ht="30" customHeight="1" thickBot="1" x14ac:dyDescent="0.25">
      <c r="A96" s="640" t="s">
        <v>525</v>
      </c>
      <c r="B96" s="640"/>
      <c r="C96" s="640"/>
      <c r="D96" s="640"/>
      <c r="E96" s="640"/>
      <c r="F96" s="640"/>
      <c r="G96" s="640"/>
      <c r="H96" s="336">
        <f>SUM(H87:H95)</f>
        <v>0</v>
      </c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</row>
    <row r="97" spans="1:13" ht="18" customHeight="1" x14ac:dyDescent="0.2">
      <c r="A97" s="637"/>
      <c r="B97" s="638"/>
      <c r="C97" s="638"/>
      <c r="D97" s="638"/>
      <c r="E97" s="638"/>
      <c r="F97" s="638"/>
      <c r="G97" s="638"/>
      <c r="H97" s="639"/>
    </row>
    <row r="98" spans="1:13" ht="30.75" thickBot="1" x14ac:dyDescent="0.25">
      <c r="A98" s="334" t="s">
        <v>595</v>
      </c>
      <c r="B98" s="324" t="s">
        <v>499</v>
      </c>
      <c r="C98" s="324" t="s">
        <v>500</v>
      </c>
      <c r="D98" s="324" t="s">
        <v>501</v>
      </c>
      <c r="E98" s="324" t="s">
        <v>502</v>
      </c>
      <c r="F98" s="324" t="s">
        <v>198</v>
      </c>
      <c r="G98" s="324" t="s">
        <v>514</v>
      </c>
      <c r="H98" s="324" t="s">
        <v>505</v>
      </c>
      <c r="M98" s="333" t="s">
        <v>502</v>
      </c>
    </row>
    <row r="99" spans="1:13" ht="26.25" thickBot="1" x14ac:dyDescent="0.25">
      <c r="A99" s="335" t="s">
        <v>568</v>
      </c>
      <c r="B99" s="327" t="s">
        <v>581</v>
      </c>
      <c r="C99" s="327">
        <v>7</v>
      </c>
      <c r="D99" s="327">
        <v>14</v>
      </c>
      <c r="E99" s="328"/>
      <c r="F99" s="329"/>
      <c r="G99" s="329"/>
      <c r="H99" s="329"/>
      <c r="M99" s="338"/>
    </row>
    <row r="100" spans="1:13" ht="13.5" thickBot="1" x14ac:dyDescent="0.25">
      <c r="A100" s="335" t="s">
        <v>570</v>
      </c>
      <c r="B100" s="327" t="s">
        <v>526</v>
      </c>
      <c r="C100" s="327">
        <v>7</v>
      </c>
      <c r="D100" s="327">
        <v>14</v>
      </c>
      <c r="E100" s="328"/>
      <c r="F100" s="329"/>
      <c r="G100" s="329"/>
      <c r="H100" s="329"/>
      <c r="M100" s="338"/>
    </row>
    <row r="101" spans="1:13" ht="13.5" thickBot="1" x14ac:dyDescent="0.25">
      <c r="A101" s="335" t="s">
        <v>571</v>
      </c>
      <c r="B101" s="327" t="s">
        <v>527</v>
      </c>
      <c r="C101" s="327">
        <v>7</v>
      </c>
      <c r="D101" s="327">
        <v>7</v>
      </c>
      <c r="E101" s="328"/>
      <c r="F101" s="329"/>
      <c r="G101" s="329"/>
      <c r="H101" s="329"/>
      <c r="M101" s="338"/>
    </row>
    <row r="102" spans="1:13" ht="13.5" thickBot="1" x14ac:dyDescent="0.25">
      <c r="A102" s="335" t="s">
        <v>556</v>
      </c>
      <c r="B102" s="327" t="s">
        <v>517</v>
      </c>
      <c r="C102" s="327">
        <v>7</v>
      </c>
      <c r="D102" s="327">
        <v>14</v>
      </c>
      <c r="E102" s="328"/>
      <c r="F102" s="329"/>
      <c r="G102" s="329"/>
      <c r="H102" s="329"/>
      <c r="M102" s="338"/>
    </row>
    <row r="103" spans="1:13" ht="13.5" thickBot="1" x14ac:dyDescent="0.25">
      <c r="A103" s="335" t="s">
        <v>557</v>
      </c>
      <c r="B103" s="327" t="s">
        <v>511</v>
      </c>
      <c r="C103" s="327">
        <v>7</v>
      </c>
      <c r="D103" s="327">
        <v>14</v>
      </c>
      <c r="E103" s="328"/>
      <c r="F103" s="329"/>
      <c r="G103" s="329"/>
      <c r="H103" s="329"/>
      <c r="M103" s="338"/>
    </row>
    <row r="104" spans="1:13" ht="26.25" thickBot="1" x14ac:dyDescent="0.25">
      <c r="A104" s="335" t="s">
        <v>558</v>
      </c>
      <c r="B104" s="327" t="s">
        <v>512</v>
      </c>
      <c r="C104" s="327">
        <v>7</v>
      </c>
      <c r="D104" s="327">
        <v>7</v>
      </c>
      <c r="E104" s="328"/>
      <c r="F104" s="329"/>
      <c r="G104" s="329"/>
      <c r="H104" s="329"/>
      <c r="M104" s="338"/>
    </row>
    <row r="105" spans="1:13" ht="13.5" thickBot="1" x14ac:dyDescent="0.25">
      <c r="A105" s="335" t="s">
        <v>559</v>
      </c>
      <c r="B105" s="327" t="s">
        <v>511</v>
      </c>
      <c r="C105" s="327">
        <v>7</v>
      </c>
      <c r="D105" s="327">
        <v>14</v>
      </c>
      <c r="E105" s="328"/>
      <c r="F105" s="329"/>
      <c r="G105" s="329"/>
      <c r="H105" s="329"/>
      <c r="M105" s="338"/>
    </row>
    <row r="106" spans="1:13" ht="26.25" thickBot="1" x14ac:dyDescent="0.25">
      <c r="A106" s="335" t="s">
        <v>572</v>
      </c>
      <c r="B106" s="327" t="s">
        <v>512</v>
      </c>
      <c r="C106" s="327">
        <v>7</v>
      </c>
      <c r="D106" s="327">
        <v>7</v>
      </c>
      <c r="E106" s="328"/>
      <c r="F106" s="329"/>
      <c r="G106" s="329"/>
      <c r="H106" s="329"/>
      <c r="M106" s="338"/>
    </row>
    <row r="107" spans="1:13" ht="13.5" thickBot="1" x14ac:dyDescent="0.25">
      <c r="A107" s="335" t="s">
        <v>573</v>
      </c>
      <c r="B107" s="327" t="s">
        <v>528</v>
      </c>
      <c r="C107" s="327">
        <v>7</v>
      </c>
      <c r="D107" s="327">
        <v>7</v>
      </c>
      <c r="E107" s="328"/>
      <c r="F107" s="329"/>
      <c r="G107" s="329"/>
      <c r="H107" s="329"/>
      <c r="M107" s="338"/>
    </row>
    <row r="108" spans="1:13" ht="13.5" thickBot="1" x14ac:dyDescent="0.25">
      <c r="A108" s="335" t="s">
        <v>567</v>
      </c>
      <c r="B108" s="327" t="s">
        <v>528</v>
      </c>
      <c r="C108" s="327">
        <v>7</v>
      </c>
      <c r="D108" s="327">
        <v>7</v>
      </c>
      <c r="E108" s="328"/>
      <c r="F108" s="329"/>
      <c r="G108" s="329"/>
      <c r="H108" s="329"/>
      <c r="M108" s="338"/>
    </row>
    <row r="109" spans="1:13" ht="30" customHeight="1" x14ac:dyDescent="0.2">
      <c r="A109" s="646" t="s">
        <v>529</v>
      </c>
      <c r="B109" s="646"/>
      <c r="C109" s="646"/>
      <c r="D109" s="646"/>
      <c r="E109" s="646"/>
      <c r="F109" s="646"/>
      <c r="G109" s="646"/>
      <c r="H109" s="331">
        <f>SUM(H99:H108)</f>
        <v>0</v>
      </c>
    </row>
    <row r="110" spans="1:13" ht="17.25" customHeight="1" x14ac:dyDescent="0.2">
      <c r="A110" s="647"/>
      <c r="B110" s="648"/>
      <c r="C110" s="648"/>
      <c r="D110" s="648"/>
      <c r="E110" s="648"/>
      <c r="F110" s="648"/>
      <c r="G110" s="648"/>
      <c r="H110" s="649"/>
    </row>
    <row r="111" spans="1:13" ht="30.75" thickBot="1" x14ac:dyDescent="0.25">
      <c r="A111" s="332" t="s">
        <v>220</v>
      </c>
      <c r="B111" s="324" t="s">
        <v>499</v>
      </c>
      <c r="C111" s="324" t="s">
        <v>500</v>
      </c>
      <c r="D111" s="324" t="s">
        <v>501</v>
      </c>
      <c r="E111" s="324" t="s">
        <v>502</v>
      </c>
      <c r="F111" s="324" t="s">
        <v>198</v>
      </c>
      <c r="G111" s="324" t="s">
        <v>514</v>
      </c>
      <c r="H111" s="324" t="s">
        <v>505</v>
      </c>
      <c r="M111" s="333" t="s">
        <v>502</v>
      </c>
    </row>
    <row r="112" spans="1:13" ht="13.5" thickBot="1" x14ac:dyDescent="0.25">
      <c r="A112" s="335" t="s">
        <v>574</v>
      </c>
      <c r="B112" s="327" t="s">
        <v>527</v>
      </c>
      <c r="C112" s="327">
        <v>11</v>
      </c>
      <c r="D112" s="327">
        <v>11</v>
      </c>
      <c r="E112" s="328"/>
      <c r="F112" s="329"/>
      <c r="G112" s="329"/>
      <c r="H112" s="329"/>
      <c r="M112" s="338"/>
    </row>
    <row r="113" spans="1:13" ht="13.5" thickBot="1" x14ac:dyDescent="0.25">
      <c r="A113" s="335" t="s">
        <v>562</v>
      </c>
      <c r="B113" s="327" t="s">
        <v>530</v>
      </c>
      <c r="C113" s="327">
        <v>11</v>
      </c>
      <c r="D113" s="327">
        <v>55</v>
      </c>
      <c r="E113" s="328"/>
      <c r="F113" s="329"/>
      <c r="G113" s="329"/>
      <c r="H113" s="329"/>
      <c r="M113" s="338"/>
    </row>
    <row r="114" spans="1:13" ht="26.25" thickBot="1" x14ac:dyDescent="0.25">
      <c r="A114" s="335" t="s">
        <v>568</v>
      </c>
      <c r="B114" s="327" t="s">
        <v>530</v>
      </c>
      <c r="C114" s="327">
        <v>11</v>
      </c>
      <c r="D114" s="327">
        <v>55</v>
      </c>
      <c r="E114" s="328"/>
      <c r="F114" s="329"/>
      <c r="G114" s="329"/>
      <c r="H114" s="329"/>
      <c r="M114" s="338"/>
    </row>
    <row r="115" spans="1:13" ht="13.5" thickBot="1" x14ac:dyDescent="0.25">
      <c r="A115" s="335" t="s">
        <v>569</v>
      </c>
      <c r="B115" s="327" t="s">
        <v>531</v>
      </c>
      <c r="C115" s="327">
        <v>11</v>
      </c>
      <c r="D115" s="327">
        <v>88</v>
      </c>
      <c r="E115" s="328"/>
      <c r="F115" s="329"/>
      <c r="G115" s="329"/>
      <c r="H115" s="329"/>
      <c r="M115" s="338"/>
    </row>
    <row r="116" spans="1:13" ht="26.25" thickBot="1" x14ac:dyDescent="0.25">
      <c r="A116" s="335" t="s">
        <v>555</v>
      </c>
      <c r="B116" s="327" t="s">
        <v>532</v>
      </c>
      <c r="C116" s="327">
        <v>11</v>
      </c>
      <c r="D116" s="327">
        <v>110</v>
      </c>
      <c r="E116" s="328"/>
      <c r="F116" s="329"/>
      <c r="G116" s="329"/>
      <c r="H116" s="329"/>
      <c r="M116" s="338"/>
    </row>
    <row r="117" spans="1:13" ht="13.5" thickBot="1" x14ac:dyDescent="0.25">
      <c r="A117" s="335" t="s">
        <v>556</v>
      </c>
      <c r="B117" s="327" t="s">
        <v>510</v>
      </c>
      <c r="C117" s="327">
        <v>11</v>
      </c>
      <c r="D117" s="327">
        <v>44</v>
      </c>
      <c r="E117" s="328"/>
      <c r="F117" s="329"/>
      <c r="G117" s="329"/>
      <c r="H117" s="329"/>
      <c r="M117" s="338"/>
    </row>
    <row r="118" spans="1:13" ht="13.5" thickBot="1" x14ac:dyDescent="0.25">
      <c r="A118" s="335" t="s">
        <v>557</v>
      </c>
      <c r="B118" s="327" t="s">
        <v>511</v>
      </c>
      <c r="C118" s="327">
        <v>11</v>
      </c>
      <c r="D118" s="327">
        <v>22</v>
      </c>
      <c r="E118" s="328"/>
      <c r="F118" s="329"/>
      <c r="G118" s="329"/>
      <c r="H118" s="329"/>
      <c r="M118" s="338"/>
    </row>
    <row r="119" spans="1:13" ht="26.25" thickBot="1" x14ac:dyDescent="0.25">
      <c r="A119" s="335" t="s">
        <v>558</v>
      </c>
      <c r="B119" s="327" t="s">
        <v>511</v>
      </c>
      <c r="C119" s="327">
        <v>11</v>
      </c>
      <c r="D119" s="327">
        <v>22</v>
      </c>
      <c r="E119" s="328"/>
      <c r="F119" s="329"/>
      <c r="G119" s="329"/>
      <c r="H119" s="329"/>
      <c r="M119" s="338"/>
    </row>
    <row r="120" spans="1:13" ht="13.5" thickBot="1" x14ac:dyDescent="0.25">
      <c r="A120" s="335" t="s">
        <v>559</v>
      </c>
      <c r="B120" s="327" t="s">
        <v>511</v>
      </c>
      <c r="C120" s="327">
        <v>11</v>
      </c>
      <c r="D120" s="327">
        <v>22</v>
      </c>
      <c r="E120" s="328"/>
      <c r="F120" s="329"/>
      <c r="G120" s="329"/>
      <c r="H120" s="329"/>
      <c r="M120" s="338"/>
    </row>
    <row r="121" spans="1:13" ht="26.25" thickBot="1" x14ac:dyDescent="0.25">
      <c r="A121" s="335" t="s">
        <v>560</v>
      </c>
      <c r="B121" s="327" t="s">
        <v>512</v>
      </c>
      <c r="C121" s="327">
        <v>11</v>
      </c>
      <c r="D121" s="327">
        <v>11</v>
      </c>
      <c r="E121" s="328"/>
      <c r="F121" s="329"/>
      <c r="G121" s="329"/>
      <c r="H121" s="329"/>
      <c r="M121" s="338"/>
    </row>
    <row r="122" spans="1:13" ht="13.5" thickBot="1" x14ac:dyDescent="0.25">
      <c r="A122" s="335" t="s">
        <v>567</v>
      </c>
      <c r="B122" s="327" t="s">
        <v>528</v>
      </c>
      <c r="C122" s="327">
        <v>11</v>
      </c>
      <c r="D122" s="327">
        <v>11</v>
      </c>
      <c r="E122" s="328"/>
      <c r="F122" s="329"/>
      <c r="G122" s="329"/>
      <c r="H122" s="329"/>
      <c r="M122" s="338"/>
    </row>
    <row r="123" spans="1:13" ht="30" customHeight="1" x14ac:dyDescent="0.2">
      <c r="A123" s="640" t="s">
        <v>533</v>
      </c>
      <c r="B123" s="640"/>
      <c r="C123" s="640"/>
      <c r="D123" s="640"/>
      <c r="E123" s="640"/>
      <c r="F123" s="640"/>
      <c r="G123" s="640"/>
      <c r="H123" s="339">
        <f>SUM(H112:H122)</f>
        <v>0</v>
      </c>
    </row>
    <row r="124" spans="1:13" ht="18" customHeight="1" thickBot="1" x14ac:dyDescent="0.25">
      <c r="A124" s="638"/>
      <c r="B124" s="638"/>
      <c r="C124" s="638"/>
      <c r="D124" s="638"/>
      <c r="E124" s="638"/>
      <c r="F124" s="638"/>
      <c r="G124" s="638"/>
      <c r="H124" s="638"/>
    </row>
    <row r="125" spans="1:13" ht="30.75" thickBot="1" x14ac:dyDescent="0.25">
      <c r="A125" s="332" t="s">
        <v>210</v>
      </c>
      <c r="B125" s="324" t="s">
        <v>499</v>
      </c>
      <c r="C125" s="324" t="s">
        <v>500</v>
      </c>
      <c r="D125" s="324" t="s">
        <v>501</v>
      </c>
      <c r="E125" s="324" t="s">
        <v>502</v>
      </c>
      <c r="F125" s="324" t="s">
        <v>198</v>
      </c>
      <c r="G125" s="324" t="s">
        <v>514</v>
      </c>
      <c r="H125" s="324" t="s">
        <v>534</v>
      </c>
      <c r="M125" s="340" t="s">
        <v>502</v>
      </c>
    </row>
    <row r="126" spans="1:13" ht="26.25" thickBot="1" x14ac:dyDescent="0.25">
      <c r="A126" s="335" t="s">
        <v>568</v>
      </c>
      <c r="B126" s="327" t="s">
        <v>507</v>
      </c>
      <c r="C126" s="327">
        <v>1</v>
      </c>
      <c r="D126" s="327">
        <v>8</v>
      </c>
      <c r="E126" s="328"/>
      <c r="F126" s="329"/>
      <c r="G126" s="329"/>
      <c r="H126" s="329"/>
      <c r="M126" s="338"/>
    </row>
    <row r="127" spans="1:13" ht="26.25" thickBot="1" x14ac:dyDescent="0.25">
      <c r="A127" s="335" t="s">
        <v>555</v>
      </c>
      <c r="B127" s="327" t="s">
        <v>535</v>
      </c>
      <c r="C127" s="327">
        <v>1</v>
      </c>
      <c r="D127" s="327">
        <v>20</v>
      </c>
      <c r="E127" s="328"/>
      <c r="F127" s="329"/>
      <c r="G127" s="329"/>
      <c r="H127" s="329"/>
      <c r="M127" s="338"/>
    </row>
    <row r="128" spans="1:13" ht="13.5" thickBot="1" x14ac:dyDescent="0.25">
      <c r="A128" s="335" t="s">
        <v>556</v>
      </c>
      <c r="B128" s="327" t="s">
        <v>510</v>
      </c>
      <c r="C128" s="327">
        <v>1</v>
      </c>
      <c r="D128" s="327">
        <v>4</v>
      </c>
      <c r="E128" s="328"/>
      <c r="F128" s="329"/>
      <c r="G128" s="329"/>
      <c r="H128" s="329"/>
      <c r="M128" s="338"/>
    </row>
    <row r="129" spans="1:13" ht="13.5" thickBot="1" x14ac:dyDescent="0.25">
      <c r="A129" s="335" t="s">
        <v>557</v>
      </c>
      <c r="B129" s="327" t="s">
        <v>511</v>
      </c>
      <c r="C129" s="327">
        <v>1</v>
      </c>
      <c r="D129" s="327">
        <v>2</v>
      </c>
      <c r="E129" s="328"/>
      <c r="F129" s="329"/>
      <c r="G129" s="329"/>
      <c r="H129" s="329"/>
      <c r="M129" s="338"/>
    </row>
    <row r="130" spans="1:13" ht="26.25" thickBot="1" x14ac:dyDescent="0.25">
      <c r="A130" s="335" t="s">
        <v>558</v>
      </c>
      <c r="B130" s="327" t="s">
        <v>511</v>
      </c>
      <c r="C130" s="327">
        <v>1</v>
      </c>
      <c r="D130" s="327">
        <v>2</v>
      </c>
      <c r="E130" s="328"/>
      <c r="F130" s="329"/>
      <c r="G130" s="329"/>
      <c r="H130" s="329"/>
      <c r="M130" s="338"/>
    </row>
    <row r="131" spans="1:13" ht="13.5" thickBot="1" x14ac:dyDescent="0.25">
      <c r="A131" s="335" t="s">
        <v>559</v>
      </c>
      <c r="B131" s="327" t="s">
        <v>511</v>
      </c>
      <c r="C131" s="327">
        <v>1</v>
      </c>
      <c r="D131" s="327">
        <v>2</v>
      </c>
      <c r="E131" s="328"/>
      <c r="F131" s="329"/>
      <c r="G131" s="329"/>
      <c r="H131" s="329"/>
      <c r="M131" s="338"/>
    </row>
    <row r="132" spans="1:13" ht="13.5" thickBot="1" x14ac:dyDescent="0.25">
      <c r="A132" s="335" t="s">
        <v>567</v>
      </c>
      <c r="B132" s="327" t="s">
        <v>528</v>
      </c>
      <c r="C132" s="327">
        <v>1</v>
      </c>
      <c r="D132" s="327">
        <v>1</v>
      </c>
      <c r="E132" s="328"/>
      <c r="F132" s="329"/>
      <c r="G132" s="329"/>
      <c r="H132" s="329"/>
      <c r="M132" s="338"/>
    </row>
    <row r="133" spans="1:13" ht="26.25" thickBot="1" x14ac:dyDescent="0.25">
      <c r="A133" s="335" t="s">
        <v>560</v>
      </c>
      <c r="B133" s="327" t="s">
        <v>528</v>
      </c>
      <c r="C133" s="327">
        <v>1</v>
      </c>
      <c r="D133" s="327">
        <v>1</v>
      </c>
      <c r="E133" s="328"/>
      <c r="F133" s="329"/>
      <c r="G133" s="329"/>
      <c r="H133" s="329"/>
      <c r="M133" s="338"/>
    </row>
    <row r="134" spans="1:13" ht="25.5" customHeight="1" x14ac:dyDescent="0.2">
      <c r="A134" s="640" t="s">
        <v>536</v>
      </c>
      <c r="B134" s="640"/>
      <c r="C134" s="640"/>
      <c r="D134" s="640"/>
      <c r="E134" s="640"/>
      <c r="F134" s="640"/>
      <c r="G134" s="640"/>
      <c r="H134" s="341">
        <f>SUM(H126:H133)</f>
        <v>0</v>
      </c>
    </row>
    <row r="135" spans="1:13" ht="13.5" thickBot="1" x14ac:dyDescent="0.25">
      <c r="A135" s="648"/>
      <c r="B135" s="648"/>
      <c r="C135" s="648"/>
      <c r="D135" s="648"/>
      <c r="E135" s="648"/>
      <c r="F135" s="648"/>
      <c r="G135" s="648"/>
      <c r="H135" s="648"/>
    </row>
    <row r="136" spans="1:13" ht="30.75" thickBot="1" x14ac:dyDescent="0.25">
      <c r="A136" s="332" t="s">
        <v>216</v>
      </c>
      <c r="B136" s="324" t="s">
        <v>499</v>
      </c>
      <c r="C136" s="324" t="s">
        <v>500</v>
      </c>
      <c r="D136" s="324" t="s">
        <v>501</v>
      </c>
      <c r="E136" s="324" t="s">
        <v>502</v>
      </c>
      <c r="F136" s="324" t="s">
        <v>198</v>
      </c>
      <c r="G136" s="324" t="s">
        <v>514</v>
      </c>
      <c r="H136" s="324" t="s">
        <v>534</v>
      </c>
      <c r="M136" s="340" t="s">
        <v>502</v>
      </c>
    </row>
    <row r="137" spans="1:13" ht="13.5" thickBot="1" x14ac:dyDescent="0.25">
      <c r="A137" s="342" t="s">
        <v>537</v>
      </c>
      <c r="B137" s="327" t="s">
        <v>526</v>
      </c>
      <c r="C137" s="327">
        <v>1</v>
      </c>
      <c r="D137" s="327">
        <v>2</v>
      </c>
      <c r="E137" s="328"/>
      <c r="F137" s="329"/>
      <c r="G137" s="329"/>
      <c r="H137" s="341"/>
      <c r="M137" s="338"/>
    </row>
    <row r="138" spans="1:13" ht="13.5" thickBot="1" x14ac:dyDescent="0.25">
      <c r="A138" s="342" t="s">
        <v>538</v>
      </c>
      <c r="B138" s="327" t="s">
        <v>517</v>
      </c>
      <c r="C138" s="327">
        <v>1</v>
      </c>
      <c r="D138" s="327">
        <v>2</v>
      </c>
      <c r="E138" s="328"/>
      <c r="F138" s="329"/>
      <c r="G138" s="329"/>
      <c r="H138" s="341"/>
      <c r="M138" s="338"/>
    </row>
    <row r="139" spans="1:13" ht="13.5" thickBot="1" x14ac:dyDescent="0.25">
      <c r="A139" s="342" t="s">
        <v>539</v>
      </c>
      <c r="B139" s="327" t="s">
        <v>511</v>
      </c>
      <c r="C139" s="327">
        <v>1</v>
      </c>
      <c r="D139" s="327">
        <v>2</v>
      </c>
      <c r="E139" s="328"/>
      <c r="F139" s="329"/>
      <c r="G139" s="329"/>
      <c r="H139" s="341"/>
      <c r="M139" s="338"/>
    </row>
    <row r="140" spans="1:13" ht="13.5" thickBot="1" x14ac:dyDescent="0.25">
      <c r="A140" s="342" t="s">
        <v>540</v>
      </c>
      <c r="B140" s="327" t="s">
        <v>511</v>
      </c>
      <c r="C140" s="327">
        <v>1</v>
      </c>
      <c r="D140" s="327">
        <v>2</v>
      </c>
      <c r="E140" s="328"/>
      <c r="F140" s="329"/>
      <c r="G140" s="329"/>
      <c r="H140" s="341"/>
      <c r="M140" s="338"/>
    </row>
    <row r="141" spans="1:13" ht="13.5" thickBot="1" x14ac:dyDescent="0.25">
      <c r="A141" s="342" t="s">
        <v>541</v>
      </c>
      <c r="B141" s="327" t="s">
        <v>511</v>
      </c>
      <c r="C141" s="327">
        <v>1</v>
      </c>
      <c r="D141" s="327">
        <v>2</v>
      </c>
      <c r="E141" s="328"/>
      <c r="F141" s="329"/>
      <c r="G141" s="329"/>
      <c r="H141" s="341"/>
      <c r="M141" s="338"/>
    </row>
    <row r="142" spans="1:13" ht="16.5" customHeight="1" thickBot="1" x14ac:dyDescent="0.25">
      <c r="A142" s="640" t="s">
        <v>536</v>
      </c>
      <c r="B142" s="640"/>
      <c r="C142" s="640"/>
      <c r="D142" s="640"/>
      <c r="E142" s="640"/>
      <c r="F142" s="640"/>
      <c r="G142" s="640"/>
      <c r="H142" s="339">
        <f>SUM(H137:H141)</f>
        <v>0</v>
      </c>
    </row>
    <row r="143" spans="1:13" ht="16.5" customHeight="1" thickBot="1" x14ac:dyDescent="0.25">
      <c r="A143" s="343"/>
      <c r="B143" s="344"/>
      <c r="C143" s="344"/>
      <c r="D143" s="344"/>
      <c r="E143" s="344"/>
      <c r="F143" s="344"/>
      <c r="G143" s="344"/>
      <c r="H143" s="345"/>
      <c r="M143" s="346"/>
    </row>
    <row r="144" spans="1:13" ht="30" customHeight="1" thickBot="1" x14ac:dyDescent="0.25">
      <c r="A144" s="334" t="s">
        <v>542</v>
      </c>
      <c r="B144" s="324" t="s">
        <v>381</v>
      </c>
      <c r="C144" s="324" t="s">
        <v>382</v>
      </c>
      <c r="D144" s="324" t="s">
        <v>502</v>
      </c>
      <c r="E144" s="324" t="s">
        <v>198</v>
      </c>
      <c r="F144" s="324" t="s">
        <v>514</v>
      </c>
      <c r="G144" s="324" t="s">
        <v>505</v>
      </c>
      <c r="M144" s="347"/>
    </row>
    <row r="145" spans="1:13" ht="13.5" thickBot="1" x14ac:dyDescent="0.25">
      <c r="A145" s="342" t="s">
        <v>543</v>
      </c>
      <c r="B145" s="327" t="s">
        <v>544</v>
      </c>
      <c r="C145" s="327">
        <v>10</v>
      </c>
      <c r="D145" s="348"/>
      <c r="E145" s="341"/>
      <c r="F145" s="341"/>
      <c r="G145" s="341"/>
      <c r="M145" s="338"/>
    </row>
    <row r="146" spans="1:13" ht="13.5" thickBot="1" x14ac:dyDescent="0.25">
      <c r="A146" s="342" t="s">
        <v>545</v>
      </c>
      <c r="B146" s="327" t="s">
        <v>546</v>
      </c>
      <c r="C146" s="327">
        <v>10</v>
      </c>
      <c r="D146" s="348"/>
      <c r="E146" s="341"/>
      <c r="F146" s="341"/>
      <c r="G146" s="341"/>
      <c r="M146" s="338"/>
    </row>
    <row r="147" spans="1:13" ht="13.5" thickBot="1" x14ac:dyDescent="0.25">
      <c r="A147" s="342" t="s">
        <v>547</v>
      </c>
      <c r="B147" s="327" t="s">
        <v>546</v>
      </c>
      <c r="C147" s="327">
        <v>1</v>
      </c>
      <c r="D147" s="348"/>
      <c r="E147" s="341"/>
      <c r="F147" s="341"/>
      <c r="G147" s="341"/>
      <c r="M147" s="338"/>
    </row>
    <row r="148" spans="1:13" ht="13.5" thickBot="1" x14ac:dyDescent="0.25">
      <c r="A148" s="342" t="s">
        <v>548</v>
      </c>
      <c r="B148" s="327" t="s">
        <v>546</v>
      </c>
      <c r="C148" s="327">
        <v>1</v>
      </c>
      <c r="D148" s="348"/>
      <c r="E148" s="341"/>
      <c r="F148" s="341"/>
      <c r="G148" s="341"/>
      <c r="M148" s="338"/>
    </row>
    <row r="149" spans="1:13" ht="13.5" thickBot="1" x14ac:dyDescent="0.25">
      <c r="A149" s="342" t="s">
        <v>549</v>
      </c>
      <c r="B149" s="327" t="s">
        <v>544</v>
      </c>
      <c r="C149" s="327">
        <v>2</v>
      </c>
      <c r="D149" s="348"/>
      <c r="E149" s="341"/>
      <c r="F149" s="341"/>
      <c r="G149" s="341"/>
      <c r="M149" s="338"/>
    </row>
    <row r="150" spans="1:13" ht="13.5" thickBot="1" x14ac:dyDescent="0.25">
      <c r="A150" s="342" t="s">
        <v>550</v>
      </c>
      <c r="B150" s="327" t="s">
        <v>546</v>
      </c>
      <c r="C150" s="327">
        <v>10</v>
      </c>
      <c r="D150" s="348"/>
      <c r="E150" s="341"/>
      <c r="F150" s="341"/>
      <c r="G150" s="341"/>
      <c r="M150" s="338"/>
    </row>
    <row r="151" spans="1:13" ht="13.5" thickBot="1" x14ac:dyDescent="0.25">
      <c r="A151" s="342" t="s">
        <v>551</v>
      </c>
      <c r="B151" s="327" t="s">
        <v>546</v>
      </c>
      <c r="C151" s="327">
        <v>2</v>
      </c>
      <c r="D151" s="348"/>
      <c r="E151" s="341"/>
      <c r="F151" s="341"/>
      <c r="G151" s="341"/>
      <c r="M151" s="338"/>
    </row>
    <row r="152" spans="1:13" ht="15.75" x14ac:dyDescent="0.2">
      <c r="A152" s="640" t="s">
        <v>552</v>
      </c>
      <c r="B152" s="640"/>
      <c r="C152" s="640"/>
      <c r="D152" s="640"/>
      <c r="E152" s="640"/>
      <c r="F152" s="640"/>
      <c r="G152" s="339">
        <f>SUM(G145:G151)</f>
        <v>0</v>
      </c>
    </row>
  </sheetData>
  <mergeCells count="25">
    <mergeCell ref="A142:G142"/>
    <mergeCell ref="A152:F152"/>
    <mergeCell ref="A109:G109"/>
    <mergeCell ref="A110:H110"/>
    <mergeCell ref="A123:G123"/>
    <mergeCell ref="A124:H124"/>
    <mergeCell ref="A134:G134"/>
    <mergeCell ref="A135:H135"/>
    <mergeCell ref="A97:H97"/>
    <mergeCell ref="A58:G58"/>
    <mergeCell ref="A59:H59"/>
    <mergeCell ref="A68:A69"/>
    <mergeCell ref="B68:B69"/>
    <mergeCell ref="D68:D69"/>
    <mergeCell ref="A72:G72"/>
    <mergeCell ref="A73:H73"/>
    <mergeCell ref="A84:G84"/>
    <mergeCell ref="A85:H85"/>
    <mergeCell ref="A96:G96"/>
    <mergeCell ref="J50:L53"/>
    <mergeCell ref="A1:H1"/>
    <mergeCell ref="A2:H2"/>
    <mergeCell ref="A6:H6"/>
    <mergeCell ref="A9:H9"/>
    <mergeCell ref="A48:H4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5"/>
  <dimension ref="B1:J172"/>
  <sheetViews>
    <sheetView topLeftCell="A114" zoomScale="130" zoomScaleNormal="130" zoomScaleSheetLayoutView="145" workbookViewId="0">
      <selection activeCell="G21" sqref="G21"/>
    </sheetView>
  </sheetViews>
  <sheetFormatPr defaultRowHeight="12.75" x14ac:dyDescent="0.2"/>
  <cols>
    <col min="1" max="1" width="2.7109375" style="13" customWidth="1"/>
    <col min="2" max="2" width="9.140625" style="13"/>
    <col min="3" max="3" width="82.85546875" style="13" customWidth="1"/>
    <col min="4" max="4" width="12.42578125" style="13" bestFit="1" customWidth="1"/>
    <col min="5" max="5" width="12.5703125" style="13" customWidth="1"/>
    <col min="6" max="16384" width="9.140625" style="13"/>
  </cols>
  <sheetData>
    <row r="1" spans="2:10" ht="13.5" thickBot="1" x14ac:dyDescent="0.25"/>
    <row r="2" spans="2:10" x14ac:dyDescent="0.2">
      <c r="B2" s="524" t="s">
        <v>63</v>
      </c>
      <c r="C2" s="525"/>
      <c r="D2" s="525"/>
      <c r="E2" s="525"/>
      <c r="F2" s="525"/>
      <c r="G2" s="526"/>
      <c r="H2" s="164"/>
      <c r="I2" s="165"/>
      <c r="J2" s="164"/>
    </row>
    <row r="3" spans="2:10" ht="13.5" thickBot="1" x14ac:dyDescent="0.25">
      <c r="B3" s="166"/>
      <c r="C3" s="167"/>
      <c r="D3" s="167"/>
      <c r="E3" s="167"/>
      <c r="F3" s="167"/>
      <c r="G3" s="168"/>
      <c r="H3" s="164"/>
      <c r="I3" s="165"/>
      <c r="J3" s="164"/>
    </row>
    <row r="4" spans="2:10" ht="13.5" thickBot="1" x14ac:dyDescent="0.25">
      <c r="B4" s="169"/>
      <c r="C4" s="170"/>
      <c r="D4" s="170"/>
      <c r="E4" s="170"/>
      <c r="F4" s="170"/>
      <c r="G4" s="171"/>
      <c r="H4" s="164"/>
      <c r="I4" s="165"/>
      <c r="J4" s="164"/>
    </row>
    <row r="5" spans="2:10" x14ac:dyDescent="0.2">
      <c r="B5" s="172" t="s">
        <v>53</v>
      </c>
      <c r="C5" s="173"/>
      <c r="D5" s="173"/>
      <c r="E5" s="173"/>
      <c r="F5" s="173"/>
      <c r="G5" s="174"/>
      <c r="H5" s="164"/>
      <c r="I5" s="165"/>
      <c r="J5" s="164"/>
    </row>
    <row r="6" spans="2:10" x14ac:dyDescent="0.2">
      <c r="B6" s="175"/>
      <c r="C6" s="167"/>
      <c r="D6" s="167"/>
      <c r="E6" s="167"/>
      <c r="F6" s="167"/>
      <c r="G6" s="168"/>
      <c r="H6" s="164"/>
      <c r="I6" s="165"/>
      <c r="J6" s="164"/>
    </row>
    <row r="7" spans="2:10" x14ac:dyDescent="0.2">
      <c r="B7" s="267" t="s">
        <v>0</v>
      </c>
      <c r="C7" s="268" t="s">
        <v>239</v>
      </c>
      <c r="D7" s="167"/>
      <c r="E7" s="167"/>
      <c r="F7" s="167"/>
      <c r="G7" s="168"/>
      <c r="H7" s="164"/>
      <c r="I7" s="165"/>
      <c r="J7" s="164"/>
    </row>
    <row r="8" spans="2:10" x14ac:dyDescent="0.2">
      <c r="B8" s="273" t="s">
        <v>145</v>
      </c>
      <c r="C8" s="185" t="s">
        <v>60</v>
      </c>
      <c r="D8" s="274"/>
      <c r="E8" s="177"/>
      <c r="F8" s="178"/>
      <c r="G8" s="275"/>
      <c r="H8" s="164"/>
      <c r="I8" s="179"/>
      <c r="J8" s="164"/>
    </row>
    <row r="9" spans="2:10" x14ac:dyDescent="0.2">
      <c r="B9" s="273" t="s">
        <v>146</v>
      </c>
      <c r="C9" s="185" t="s">
        <v>211</v>
      </c>
      <c r="D9" s="274"/>
      <c r="E9" s="177"/>
      <c r="F9" s="178"/>
      <c r="G9" s="275"/>
      <c r="H9" s="164"/>
      <c r="I9" s="179"/>
      <c r="J9" s="164"/>
    </row>
    <row r="10" spans="2:10" x14ac:dyDescent="0.2">
      <c r="B10" s="273" t="s">
        <v>232</v>
      </c>
      <c r="C10" s="185" t="s">
        <v>212</v>
      </c>
      <c r="D10" s="274"/>
      <c r="E10" s="177"/>
      <c r="F10" s="178"/>
      <c r="G10" s="275"/>
      <c r="H10" s="164"/>
      <c r="I10" s="179"/>
      <c r="J10" s="164"/>
    </row>
    <row r="11" spans="2:10" x14ac:dyDescent="0.2">
      <c r="B11" s="273" t="s">
        <v>233</v>
      </c>
      <c r="C11" s="185" t="s">
        <v>213</v>
      </c>
      <c r="D11" s="274"/>
      <c r="E11" s="177"/>
      <c r="F11" s="178"/>
      <c r="G11" s="275"/>
      <c r="H11" s="164"/>
      <c r="I11" s="179"/>
      <c r="J11" s="164"/>
    </row>
    <row r="12" spans="2:10" x14ac:dyDescent="0.2">
      <c r="B12" s="273" t="s">
        <v>234</v>
      </c>
      <c r="C12" s="185" t="s">
        <v>214</v>
      </c>
      <c r="D12" s="274"/>
      <c r="E12" s="177"/>
      <c r="F12" s="178"/>
      <c r="G12" s="275"/>
      <c r="H12" s="164"/>
      <c r="I12" s="179"/>
      <c r="J12" s="164"/>
    </row>
    <row r="13" spans="2:10" x14ac:dyDescent="0.2">
      <c r="B13" s="273" t="s">
        <v>235</v>
      </c>
      <c r="C13" s="185" t="s">
        <v>215</v>
      </c>
      <c r="D13" s="274"/>
      <c r="E13" s="177"/>
      <c r="F13" s="178"/>
      <c r="G13" s="275"/>
      <c r="H13" s="164"/>
      <c r="I13" s="179"/>
      <c r="J13" s="164"/>
    </row>
    <row r="14" spans="2:10" x14ac:dyDescent="0.2">
      <c r="B14" s="273" t="s">
        <v>236</v>
      </c>
      <c r="C14" s="185" t="s">
        <v>216</v>
      </c>
      <c r="D14" s="274"/>
      <c r="E14" s="177"/>
      <c r="F14" s="178"/>
      <c r="G14" s="275"/>
      <c r="H14" s="164"/>
      <c r="I14" s="179"/>
      <c r="J14" s="164"/>
    </row>
    <row r="15" spans="2:10" x14ac:dyDescent="0.2">
      <c r="B15" s="273" t="s">
        <v>237</v>
      </c>
      <c r="C15" s="185" t="s">
        <v>240</v>
      </c>
      <c r="D15" s="274"/>
      <c r="E15" s="177"/>
      <c r="F15" s="178"/>
      <c r="G15" s="275"/>
      <c r="H15" s="164"/>
      <c r="I15" s="179"/>
      <c r="J15" s="164"/>
    </row>
    <row r="16" spans="2:10" x14ac:dyDescent="0.2">
      <c r="B16" s="273" t="s">
        <v>238</v>
      </c>
      <c r="C16" s="185" t="s">
        <v>578</v>
      </c>
      <c r="D16" s="274"/>
      <c r="E16" s="177"/>
      <c r="F16" s="178"/>
      <c r="G16" s="275"/>
      <c r="H16" s="164"/>
      <c r="I16" s="179"/>
      <c r="J16" s="164"/>
    </row>
    <row r="17" spans="2:10" x14ac:dyDescent="0.2">
      <c r="B17" s="273" t="s">
        <v>242</v>
      </c>
      <c r="C17" s="185" t="s">
        <v>241</v>
      </c>
      <c r="D17" s="274"/>
      <c r="E17" s="177"/>
      <c r="F17" s="178"/>
      <c r="G17" s="275"/>
      <c r="H17" s="164"/>
      <c r="I17" s="179"/>
      <c r="J17" s="164"/>
    </row>
    <row r="18" spans="2:10" x14ac:dyDescent="0.2">
      <c r="B18" s="273" t="s">
        <v>243</v>
      </c>
      <c r="C18" s="185" t="s">
        <v>245</v>
      </c>
      <c r="D18" s="274"/>
      <c r="E18" s="177"/>
      <c r="F18" s="178"/>
      <c r="G18" s="275"/>
      <c r="H18" s="164"/>
      <c r="I18" s="179"/>
      <c r="J18" s="164"/>
    </row>
    <row r="19" spans="2:10" x14ac:dyDescent="0.2">
      <c r="B19" s="273" t="s">
        <v>244</v>
      </c>
      <c r="C19" s="185" t="s">
        <v>219</v>
      </c>
      <c r="D19" s="274"/>
      <c r="E19" s="177"/>
      <c r="F19" s="178"/>
      <c r="G19" s="275"/>
      <c r="H19" s="164"/>
      <c r="I19" s="179"/>
      <c r="J19" s="164"/>
    </row>
    <row r="20" spans="2:10" x14ac:dyDescent="0.2">
      <c r="B20" s="273" t="s">
        <v>579</v>
      </c>
      <c r="C20" s="185" t="s">
        <v>220</v>
      </c>
      <c r="D20" s="274"/>
      <c r="E20" s="177"/>
      <c r="F20" s="178"/>
      <c r="G20" s="275"/>
      <c r="H20" s="164"/>
      <c r="I20" s="179"/>
      <c r="J20" s="164"/>
    </row>
    <row r="21" spans="2:10" x14ac:dyDescent="0.2">
      <c r="B21" s="273"/>
      <c r="C21" s="185"/>
      <c r="D21" s="274"/>
      <c r="E21" s="276"/>
      <c r="F21" s="178"/>
      <c r="G21" s="275"/>
      <c r="H21" s="164"/>
      <c r="I21" s="179"/>
      <c r="J21" s="164"/>
    </row>
    <row r="22" spans="2:10" x14ac:dyDescent="0.2">
      <c r="B22" s="273" t="s">
        <v>2</v>
      </c>
      <c r="C22" s="185" t="s">
        <v>246</v>
      </c>
      <c r="D22" s="274"/>
      <c r="E22" s="276"/>
      <c r="F22" s="178"/>
      <c r="G22" s="275"/>
      <c r="H22" s="164"/>
      <c r="I22" s="179"/>
      <c r="J22" s="164"/>
    </row>
    <row r="23" spans="2:10" x14ac:dyDescent="0.2">
      <c r="B23" s="273" t="s">
        <v>147</v>
      </c>
      <c r="C23" s="193" t="s">
        <v>211</v>
      </c>
      <c r="D23" s="277">
        <v>0.3</v>
      </c>
      <c r="E23" s="276">
        <f>SUM(E9*0.3)</f>
        <v>0</v>
      </c>
      <c r="F23" s="178"/>
      <c r="G23" s="275"/>
      <c r="H23" s="164"/>
      <c r="I23" s="179"/>
      <c r="J23" s="164"/>
    </row>
    <row r="24" spans="2:10" x14ac:dyDescent="0.2">
      <c r="B24" s="273" t="s">
        <v>4</v>
      </c>
      <c r="C24" s="185" t="s">
        <v>94</v>
      </c>
      <c r="D24" s="180"/>
      <c r="E24" s="276">
        <f>SUM(E22*D24)</f>
        <v>0</v>
      </c>
      <c r="F24" s="178"/>
      <c r="G24" s="275"/>
      <c r="H24" s="164"/>
      <c r="I24" s="179"/>
      <c r="J24" s="164"/>
    </row>
    <row r="25" spans="2:10" x14ac:dyDescent="0.2">
      <c r="B25" s="166" t="s">
        <v>6</v>
      </c>
      <c r="C25" s="193" t="s">
        <v>57</v>
      </c>
      <c r="D25" s="277"/>
      <c r="E25" s="278"/>
      <c r="F25" s="178"/>
      <c r="G25" s="275"/>
      <c r="H25" s="164"/>
      <c r="I25" s="179"/>
      <c r="J25" s="164"/>
    </row>
    <row r="26" spans="2:10" x14ac:dyDescent="0.2">
      <c r="B26" s="166" t="s">
        <v>7</v>
      </c>
      <c r="C26" s="193" t="s">
        <v>95</v>
      </c>
      <c r="D26" s="277"/>
      <c r="E26" s="278"/>
      <c r="F26" s="178"/>
      <c r="G26" s="275"/>
      <c r="H26" s="164"/>
      <c r="I26" s="179"/>
      <c r="J26" s="164"/>
    </row>
    <row r="27" spans="2:10" s="183" customFormat="1" ht="13.5" thickBot="1" x14ac:dyDescent="0.25">
      <c r="B27" s="279" t="s">
        <v>8</v>
      </c>
      <c r="C27" s="280" t="s">
        <v>29</v>
      </c>
      <c r="D27" s="281"/>
      <c r="E27" s="282"/>
      <c r="F27" s="283"/>
      <c r="G27" s="284"/>
      <c r="H27" s="181"/>
      <c r="I27" s="182"/>
      <c r="J27" s="181"/>
    </row>
    <row r="28" spans="2:10" s="183" customFormat="1" ht="13.5" thickBot="1" x14ac:dyDescent="0.25">
      <c r="B28" s="269"/>
      <c r="C28" s="270"/>
      <c r="D28" s="271"/>
      <c r="E28" s="270"/>
      <c r="F28" s="270"/>
      <c r="G28" s="272"/>
      <c r="H28" s="181"/>
      <c r="I28" s="182"/>
      <c r="J28" s="181"/>
    </row>
    <row r="29" spans="2:10" x14ac:dyDescent="0.2">
      <c r="B29" s="184" t="s">
        <v>96</v>
      </c>
      <c r="C29" s="185"/>
      <c r="D29" s="186">
        <f>SUM(D31:D37)</f>
        <v>0.20433999999999999</v>
      </c>
      <c r="E29" s="185"/>
      <c r="F29" s="185"/>
      <c r="G29" s="187"/>
      <c r="H29" s="164"/>
      <c r="I29" s="165"/>
      <c r="J29" s="164"/>
    </row>
    <row r="30" spans="2:10" ht="13.5" thickBot="1" x14ac:dyDescent="0.25">
      <c r="B30" s="188"/>
      <c r="C30" s="185"/>
      <c r="D30" s="185"/>
      <c r="E30" s="185"/>
      <c r="F30" s="185"/>
      <c r="G30" s="187"/>
      <c r="H30" s="164"/>
      <c r="I30" s="165"/>
      <c r="J30" s="164"/>
    </row>
    <row r="31" spans="2:10" ht="13.5" thickBot="1" x14ac:dyDescent="0.25">
      <c r="B31" s="189" t="s">
        <v>0</v>
      </c>
      <c r="C31" s="190" t="s">
        <v>21</v>
      </c>
      <c r="D31" s="191">
        <v>8.3339999999999997E-2</v>
      </c>
      <c r="E31" s="185"/>
      <c r="F31" s="185"/>
      <c r="G31" s="187"/>
      <c r="H31" s="164"/>
      <c r="I31" s="192"/>
      <c r="J31" s="164"/>
    </row>
    <row r="32" spans="2:10" x14ac:dyDescent="0.2">
      <c r="B32" s="189"/>
      <c r="C32" s="193" t="s">
        <v>65</v>
      </c>
      <c r="D32" s="194"/>
      <c r="E32" s="185"/>
      <c r="F32" s="185"/>
      <c r="G32" s="187"/>
      <c r="H32" s="164"/>
      <c r="I32" s="165"/>
      <c r="J32" s="164"/>
    </row>
    <row r="33" spans="2:10" x14ac:dyDescent="0.2">
      <c r="B33" s="189"/>
      <c r="C33" s="195" t="s">
        <v>82</v>
      </c>
      <c r="D33" s="194"/>
      <c r="E33" s="185"/>
      <c r="F33" s="185"/>
      <c r="G33" s="187"/>
      <c r="H33" s="164"/>
      <c r="I33" s="165"/>
      <c r="J33" s="164"/>
    </row>
    <row r="34" spans="2:10" x14ac:dyDescent="0.2">
      <c r="B34" s="189"/>
      <c r="C34" s="195" t="s">
        <v>199</v>
      </c>
      <c r="D34" s="194"/>
      <c r="E34" s="185"/>
      <c r="F34" s="185"/>
      <c r="G34" s="187"/>
      <c r="H34" s="164"/>
      <c r="I34" s="165"/>
      <c r="J34" s="164"/>
    </row>
    <row r="35" spans="2:10" x14ac:dyDescent="0.2">
      <c r="B35" s="189"/>
      <c r="C35" s="195" t="s">
        <v>83</v>
      </c>
      <c r="D35" s="194"/>
      <c r="E35" s="185"/>
      <c r="F35" s="185"/>
      <c r="G35" s="187"/>
      <c r="H35" s="164"/>
      <c r="I35" s="165"/>
      <c r="J35" s="164"/>
    </row>
    <row r="36" spans="2:10" ht="13.5" thickBot="1" x14ac:dyDescent="0.25">
      <c r="B36" s="189"/>
      <c r="C36" s="195"/>
      <c r="D36" s="194"/>
      <c r="E36" s="185"/>
      <c r="F36" s="185"/>
      <c r="G36" s="187"/>
      <c r="H36" s="164"/>
      <c r="I36" s="165"/>
      <c r="J36" s="164"/>
    </row>
    <row r="37" spans="2:10" ht="13.5" thickBot="1" x14ac:dyDescent="0.25">
      <c r="B37" s="189" t="s">
        <v>2</v>
      </c>
      <c r="C37" s="190" t="s">
        <v>62</v>
      </c>
      <c r="D37" s="191">
        <v>0.121</v>
      </c>
      <c r="E37" s="196" t="s">
        <v>66</v>
      </c>
      <c r="F37" s="185"/>
      <c r="G37" s="187"/>
      <c r="H37" s="164"/>
      <c r="I37" s="165"/>
      <c r="J37" s="164"/>
    </row>
    <row r="38" spans="2:10" ht="13.5" thickBot="1" x14ac:dyDescent="0.25">
      <c r="B38" s="197"/>
      <c r="C38" s="198"/>
      <c r="D38" s="198"/>
      <c r="E38" s="198"/>
      <c r="F38" s="198"/>
      <c r="G38" s="199"/>
      <c r="H38" s="164"/>
      <c r="I38" s="165"/>
      <c r="J38" s="164"/>
    </row>
    <row r="39" spans="2:10" x14ac:dyDescent="0.2">
      <c r="B39" s="200" t="s">
        <v>143</v>
      </c>
      <c r="C39" s="201"/>
      <c r="D39" s="202">
        <f>SUM(D41:D48)</f>
        <v>0.36320000000000002</v>
      </c>
      <c r="E39" s="201"/>
      <c r="F39" s="201"/>
      <c r="G39" s="203"/>
      <c r="H39" s="164"/>
      <c r="I39" s="165"/>
      <c r="J39" s="164"/>
    </row>
    <row r="40" spans="2:10" x14ac:dyDescent="0.2">
      <c r="B40" s="185"/>
      <c r="C40" s="185"/>
      <c r="D40" s="185"/>
      <c r="E40" s="185"/>
      <c r="F40" s="185"/>
      <c r="G40" s="187"/>
      <c r="H40" s="164"/>
      <c r="I40" s="165"/>
      <c r="J40" s="164"/>
    </row>
    <row r="41" spans="2:10" ht="12.75" customHeight="1" x14ac:dyDescent="0.2">
      <c r="B41" s="204" t="s">
        <v>0</v>
      </c>
      <c r="C41" s="68" t="s">
        <v>22</v>
      </c>
      <c r="D41" s="194">
        <v>0.2</v>
      </c>
      <c r="E41" s="527" t="s">
        <v>64</v>
      </c>
      <c r="F41" s="185"/>
      <c r="G41" s="187"/>
      <c r="H41" s="164"/>
      <c r="I41" s="165"/>
      <c r="J41" s="164"/>
    </row>
    <row r="42" spans="2:10" x14ac:dyDescent="0.2">
      <c r="B42" s="204" t="s">
        <v>2</v>
      </c>
      <c r="C42" s="68" t="s">
        <v>26</v>
      </c>
      <c r="D42" s="194">
        <v>2.5000000000000001E-2</v>
      </c>
      <c r="E42" s="527"/>
      <c r="F42" s="185"/>
      <c r="G42" s="187"/>
      <c r="H42" s="164"/>
      <c r="I42" s="165"/>
      <c r="J42" s="164"/>
    </row>
    <row r="43" spans="2:10" x14ac:dyDescent="0.2">
      <c r="B43" s="204" t="s">
        <v>4</v>
      </c>
      <c r="C43" s="68" t="s">
        <v>102</v>
      </c>
      <c r="D43" s="194">
        <v>2.52E-2</v>
      </c>
      <c r="E43" s="527"/>
      <c r="F43" s="185"/>
      <c r="G43" s="187"/>
      <c r="H43" s="164"/>
      <c r="I43" s="165"/>
      <c r="J43" s="164"/>
    </row>
    <row r="44" spans="2:10" x14ac:dyDescent="0.2">
      <c r="B44" s="204" t="s">
        <v>6</v>
      </c>
      <c r="C44" s="68" t="s">
        <v>23</v>
      </c>
      <c r="D44" s="194">
        <v>1.4999999999999999E-2</v>
      </c>
      <c r="E44" s="527"/>
      <c r="F44" s="185"/>
      <c r="G44" s="187"/>
      <c r="H44" s="164"/>
      <c r="I44" s="165"/>
      <c r="J44" s="164"/>
    </row>
    <row r="45" spans="2:10" x14ac:dyDescent="0.2">
      <c r="B45" s="204" t="s">
        <v>7</v>
      </c>
      <c r="C45" s="68" t="s">
        <v>24</v>
      </c>
      <c r="D45" s="194">
        <v>0.01</v>
      </c>
      <c r="E45" s="527"/>
      <c r="F45" s="185"/>
      <c r="G45" s="187"/>
      <c r="H45" s="164"/>
      <c r="I45" s="165"/>
      <c r="J45" s="164"/>
    </row>
    <row r="46" spans="2:10" x14ac:dyDescent="0.2">
      <c r="B46" s="204" t="s">
        <v>8</v>
      </c>
      <c r="C46" s="68" t="s">
        <v>28</v>
      </c>
      <c r="D46" s="194">
        <v>6.0000000000000001E-3</v>
      </c>
      <c r="E46" s="527"/>
      <c r="F46" s="185"/>
      <c r="G46" s="187"/>
      <c r="H46" s="164"/>
      <c r="I46" s="165"/>
      <c r="J46" s="164"/>
    </row>
    <row r="47" spans="2:10" x14ac:dyDescent="0.2">
      <c r="B47" s="204" t="s">
        <v>9</v>
      </c>
      <c r="C47" s="68" t="s">
        <v>25</v>
      </c>
      <c r="D47" s="194">
        <v>2E-3</v>
      </c>
      <c r="E47" s="527"/>
      <c r="F47" s="185"/>
      <c r="G47" s="187"/>
      <c r="H47" s="164"/>
      <c r="I47" s="205"/>
      <c r="J47" s="164"/>
    </row>
    <row r="48" spans="2:10" ht="13.5" thickBot="1" x14ac:dyDescent="0.25">
      <c r="B48" s="204" t="s">
        <v>17</v>
      </c>
      <c r="C48" s="68" t="s">
        <v>27</v>
      </c>
      <c r="D48" s="194">
        <v>0.08</v>
      </c>
      <c r="E48" s="528"/>
      <c r="F48" s="185"/>
      <c r="G48" s="187"/>
      <c r="H48" s="164"/>
      <c r="I48" s="206"/>
      <c r="J48" s="207"/>
    </row>
    <row r="49" spans="2:10" ht="13.5" thickBot="1" x14ac:dyDescent="0.25">
      <c r="B49" s="197"/>
      <c r="C49" s="198"/>
      <c r="D49" s="198"/>
      <c r="E49" s="198"/>
      <c r="F49" s="198"/>
      <c r="G49" s="199"/>
      <c r="H49" s="164"/>
      <c r="I49" s="165"/>
      <c r="J49" s="164"/>
    </row>
    <row r="50" spans="2:10" x14ac:dyDescent="0.2">
      <c r="B50" s="200" t="s">
        <v>104</v>
      </c>
      <c r="C50" s="185"/>
      <c r="D50" s="185"/>
      <c r="E50" s="185"/>
      <c r="F50" s="185"/>
      <c r="G50" s="185"/>
      <c r="H50" s="164"/>
      <c r="I50" s="165"/>
      <c r="J50" s="164"/>
    </row>
    <row r="51" spans="2:10" x14ac:dyDescent="0.2">
      <c r="B51" s="196"/>
      <c r="C51" s="185"/>
      <c r="D51" s="185"/>
      <c r="F51" s="185"/>
      <c r="G51" s="185"/>
      <c r="H51" s="164"/>
      <c r="I51" s="165"/>
      <c r="J51" s="164"/>
    </row>
    <row r="52" spans="2:10" x14ac:dyDescent="0.2">
      <c r="B52" s="204" t="s">
        <v>0</v>
      </c>
      <c r="C52" s="68" t="s">
        <v>16</v>
      </c>
      <c r="D52" s="208">
        <v>4.55</v>
      </c>
      <c r="F52" s="185"/>
      <c r="G52" s="185"/>
      <c r="H52" s="164"/>
      <c r="I52" s="165"/>
      <c r="J52" s="164"/>
    </row>
    <row r="53" spans="2:10" x14ac:dyDescent="0.2">
      <c r="B53" s="204" t="s">
        <v>2</v>
      </c>
      <c r="C53" s="68" t="s">
        <v>144</v>
      </c>
      <c r="D53" s="208">
        <v>14</v>
      </c>
      <c r="E53" s="185"/>
      <c r="F53" s="185"/>
      <c r="G53" s="185"/>
      <c r="H53" s="164"/>
      <c r="I53" s="165"/>
      <c r="J53" s="164"/>
    </row>
    <row r="54" spans="2:10" x14ac:dyDescent="0.2">
      <c r="B54" s="204" t="s">
        <v>4</v>
      </c>
      <c r="C54" s="68" t="s">
        <v>106</v>
      </c>
      <c r="D54" s="209"/>
      <c r="E54" s="185"/>
      <c r="F54" s="185"/>
      <c r="G54" s="185"/>
      <c r="H54" s="164"/>
      <c r="I54" s="165"/>
      <c r="J54" s="164"/>
    </row>
    <row r="55" spans="2:10" ht="13.5" thickBot="1" x14ac:dyDescent="0.25">
      <c r="B55" s="204" t="s">
        <v>6</v>
      </c>
      <c r="C55" s="68" t="s">
        <v>248</v>
      </c>
      <c r="D55" s="209">
        <v>5</v>
      </c>
      <c r="E55" s="185"/>
      <c r="F55" s="185"/>
      <c r="G55" s="185"/>
      <c r="H55" s="164"/>
      <c r="I55" s="165"/>
      <c r="J55" s="164"/>
    </row>
    <row r="56" spans="2:10" ht="13.5" thickBot="1" x14ac:dyDescent="0.25">
      <c r="B56" s="210"/>
      <c r="C56" s="211"/>
      <c r="D56" s="212"/>
      <c r="E56" s="198"/>
      <c r="F56" s="198"/>
      <c r="G56" s="199"/>
      <c r="H56" s="164"/>
      <c r="I56" s="165"/>
      <c r="J56" s="164"/>
    </row>
    <row r="57" spans="2:10" ht="13.5" thickBot="1" x14ac:dyDescent="0.25">
      <c r="B57" s="184" t="s">
        <v>150</v>
      </c>
      <c r="C57" s="185"/>
      <c r="D57" s="213">
        <f>SUM(D59:D70)</f>
        <v>4.0895999999999999E-4</v>
      </c>
      <c r="E57" s="185"/>
      <c r="F57" s="185"/>
      <c r="G57" s="187"/>
      <c r="H57" s="164"/>
      <c r="I57" s="165"/>
      <c r="J57" s="164"/>
    </row>
    <row r="58" spans="2:10" x14ac:dyDescent="0.2">
      <c r="B58" s="188"/>
      <c r="C58" s="185"/>
      <c r="D58" s="185"/>
      <c r="E58" s="185"/>
      <c r="F58" s="185"/>
      <c r="G58" s="187"/>
      <c r="H58" s="164"/>
      <c r="I58" s="165"/>
      <c r="J58" s="164"/>
    </row>
    <row r="59" spans="2:10" x14ac:dyDescent="0.2">
      <c r="B59" s="189" t="s">
        <v>7</v>
      </c>
      <c r="C59" s="190" t="s">
        <v>49</v>
      </c>
      <c r="D59" s="194">
        <v>2.9999999999999997E-4</v>
      </c>
      <c r="E59" s="185"/>
      <c r="F59" s="185"/>
      <c r="G59" s="187"/>
      <c r="H59" s="164"/>
      <c r="I59" s="192"/>
      <c r="J59" s="164"/>
    </row>
    <row r="60" spans="2:10" x14ac:dyDescent="0.2">
      <c r="B60" s="189"/>
      <c r="C60" s="193" t="s">
        <v>67</v>
      </c>
      <c r="D60" s="194"/>
      <c r="E60" s="185"/>
      <c r="F60" s="185"/>
      <c r="G60" s="187"/>
      <c r="H60" s="164"/>
      <c r="I60" s="165"/>
      <c r="J60" s="164"/>
    </row>
    <row r="61" spans="2:10" x14ac:dyDescent="0.2">
      <c r="B61" s="189"/>
      <c r="C61" s="193" t="s">
        <v>151</v>
      </c>
      <c r="D61" s="194"/>
      <c r="E61" s="185"/>
      <c r="F61" s="185"/>
      <c r="G61" s="187"/>
      <c r="H61" s="164"/>
      <c r="I61" s="165"/>
      <c r="J61" s="164"/>
    </row>
    <row r="62" spans="2:10" x14ac:dyDescent="0.2">
      <c r="B62" s="189"/>
      <c r="C62" s="193" t="s">
        <v>152</v>
      </c>
      <c r="D62" s="194"/>
      <c r="E62" s="185"/>
      <c r="F62" s="185"/>
      <c r="G62" s="187"/>
      <c r="H62" s="164"/>
      <c r="I62" s="206"/>
      <c r="J62" s="207"/>
    </row>
    <row r="63" spans="2:10" x14ac:dyDescent="0.2">
      <c r="B63" s="189"/>
      <c r="C63" s="193" t="s">
        <v>153</v>
      </c>
      <c r="D63" s="194"/>
      <c r="E63" s="185"/>
      <c r="F63" s="185"/>
      <c r="G63" s="187"/>
      <c r="H63" s="164"/>
      <c r="I63" s="165"/>
      <c r="J63" s="164"/>
    </row>
    <row r="64" spans="2:10" ht="38.25" x14ac:dyDescent="0.2">
      <c r="B64" s="189"/>
      <c r="C64" s="214" t="s">
        <v>154</v>
      </c>
      <c r="D64" s="194"/>
      <c r="E64" s="185"/>
      <c r="F64" s="185"/>
      <c r="G64" s="187"/>
      <c r="H64" s="164"/>
      <c r="I64" s="165"/>
      <c r="J64" s="164"/>
    </row>
    <row r="65" spans="2:10" x14ac:dyDescent="0.2">
      <c r="B65" s="189"/>
      <c r="C65" s="193" t="s">
        <v>65</v>
      </c>
      <c r="D65" s="194"/>
      <c r="E65" s="185"/>
      <c r="F65" s="185"/>
      <c r="G65" s="187"/>
      <c r="H65" s="164"/>
      <c r="I65" s="165"/>
      <c r="J65" s="164"/>
    </row>
    <row r="66" spans="2:10" x14ac:dyDescent="0.2">
      <c r="B66" s="189"/>
      <c r="C66" s="195" t="s">
        <v>155</v>
      </c>
      <c r="D66" s="194"/>
      <c r="E66" s="185"/>
      <c r="F66" s="185"/>
      <c r="G66" s="187"/>
      <c r="H66" s="164"/>
      <c r="I66" s="165"/>
      <c r="J66" s="164"/>
    </row>
    <row r="67" spans="2:10" x14ac:dyDescent="0.2">
      <c r="B67" s="188"/>
      <c r="C67" s="195" t="s">
        <v>156</v>
      </c>
      <c r="D67" s="185"/>
      <c r="E67" s="185"/>
      <c r="F67" s="185"/>
      <c r="G67" s="187"/>
      <c r="H67" s="164"/>
      <c r="I67" s="165"/>
      <c r="J67" s="164"/>
    </row>
    <row r="68" spans="2:10" x14ac:dyDescent="0.2">
      <c r="B68" s="188"/>
      <c r="C68" s="195" t="s">
        <v>91</v>
      </c>
      <c r="D68" s="185"/>
      <c r="E68" s="185"/>
      <c r="F68" s="185"/>
      <c r="G68" s="187"/>
      <c r="H68" s="164"/>
      <c r="I68" s="165"/>
      <c r="J68" s="164"/>
    </row>
    <row r="69" spans="2:10" x14ac:dyDescent="0.2">
      <c r="B69" s="188"/>
      <c r="C69" s="195"/>
      <c r="D69" s="185"/>
      <c r="E69" s="185"/>
      <c r="F69" s="185"/>
      <c r="G69" s="187"/>
      <c r="H69" s="164"/>
      <c r="I69" s="165"/>
      <c r="J69" s="164"/>
    </row>
    <row r="70" spans="2:10" x14ac:dyDescent="0.2">
      <c r="B70" s="189" t="s">
        <v>4</v>
      </c>
      <c r="C70" s="190" t="s">
        <v>48</v>
      </c>
      <c r="D70" s="194">
        <f>(D59)*D39</f>
        <v>1.0896E-4</v>
      </c>
      <c r="E70" s="196" t="s">
        <v>66</v>
      </c>
      <c r="F70" s="185"/>
      <c r="G70" s="187"/>
      <c r="H70" s="164"/>
      <c r="I70" s="165"/>
      <c r="J70" s="164"/>
    </row>
    <row r="71" spans="2:10" ht="13.5" thickBot="1" x14ac:dyDescent="0.25">
      <c r="B71" s="215"/>
      <c r="C71" s="216"/>
      <c r="D71" s="216"/>
      <c r="E71" s="216"/>
      <c r="F71" s="216"/>
      <c r="G71" s="217"/>
      <c r="H71" s="164"/>
      <c r="I71" s="165"/>
      <c r="J71" s="164"/>
    </row>
    <row r="72" spans="2:10" ht="13.5" thickBot="1" x14ac:dyDescent="0.25">
      <c r="B72" s="176"/>
      <c r="C72" s="176"/>
      <c r="D72" s="176"/>
      <c r="E72" s="176"/>
      <c r="F72" s="176"/>
      <c r="G72" s="176"/>
      <c r="H72" s="164"/>
      <c r="I72" s="165"/>
      <c r="J72" s="164"/>
    </row>
    <row r="73" spans="2:10" x14ac:dyDescent="0.2">
      <c r="B73" s="200" t="s">
        <v>110</v>
      </c>
      <c r="C73" s="201"/>
      <c r="D73" s="202">
        <f>SUM(D75:D107)</f>
        <v>6.6246079999999999E-2</v>
      </c>
      <c r="E73" s="201"/>
      <c r="F73" s="201"/>
      <c r="G73" s="203"/>
      <c r="H73" s="164"/>
      <c r="I73" s="165"/>
      <c r="J73" s="164"/>
    </row>
    <row r="74" spans="2:10" ht="13.5" thickBot="1" x14ac:dyDescent="0.25">
      <c r="B74" s="188"/>
      <c r="C74" s="185"/>
      <c r="D74" s="185"/>
      <c r="E74" s="185"/>
      <c r="F74" s="185"/>
      <c r="G74" s="187"/>
      <c r="H74" s="164"/>
      <c r="I74" s="165"/>
      <c r="J74" s="164"/>
    </row>
    <row r="75" spans="2:10" ht="13.5" thickBot="1" x14ac:dyDescent="0.25">
      <c r="B75" s="218" t="s">
        <v>0</v>
      </c>
      <c r="C75" s="219" t="s">
        <v>68</v>
      </c>
      <c r="D75" s="191">
        <v>4.1999999999999997E-3</v>
      </c>
      <c r="E75" s="220"/>
      <c r="F75" s="220"/>
      <c r="G75" s="221"/>
      <c r="H75" s="164"/>
      <c r="I75" s="192"/>
      <c r="J75" s="207"/>
    </row>
    <row r="76" spans="2:10" x14ac:dyDescent="0.2">
      <c r="B76" s="218"/>
      <c r="C76" s="220" t="s">
        <v>174</v>
      </c>
      <c r="D76" s="222"/>
      <c r="E76" s="220"/>
      <c r="F76" s="220"/>
      <c r="G76" s="221"/>
      <c r="H76" s="164"/>
      <c r="I76" s="206"/>
      <c r="J76" s="207"/>
    </row>
    <row r="77" spans="2:10" x14ac:dyDescent="0.2">
      <c r="B77" s="218"/>
      <c r="C77" s="220" t="s">
        <v>65</v>
      </c>
      <c r="D77" s="222"/>
      <c r="E77" s="220"/>
      <c r="F77" s="220"/>
      <c r="G77" s="221"/>
      <c r="H77" s="164"/>
      <c r="I77" s="165"/>
      <c r="J77" s="164"/>
    </row>
    <row r="78" spans="2:10" x14ac:dyDescent="0.2">
      <c r="B78" s="218"/>
      <c r="C78" s="223" t="s">
        <v>169</v>
      </c>
      <c r="D78" s="222"/>
      <c r="E78" s="220"/>
      <c r="F78" s="220"/>
      <c r="G78" s="221"/>
      <c r="H78" s="164"/>
      <c r="I78" s="165"/>
      <c r="J78" s="164"/>
    </row>
    <row r="79" spans="2:10" x14ac:dyDescent="0.2">
      <c r="B79" s="218"/>
      <c r="C79" s="223" t="s">
        <v>170</v>
      </c>
      <c r="D79" s="222"/>
      <c r="E79" s="220"/>
      <c r="F79" s="220"/>
      <c r="G79" s="221"/>
      <c r="H79" s="164"/>
      <c r="I79" s="165"/>
      <c r="J79" s="164"/>
    </row>
    <row r="80" spans="2:10" x14ac:dyDescent="0.2">
      <c r="B80" s="218"/>
      <c r="C80" s="223" t="s">
        <v>171</v>
      </c>
      <c r="D80" s="222"/>
      <c r="E80" s="220"/>
      <c r="F80" s="220"/>
      <c r="G80" s="221"/>
      <c r="H80" s="164"/>
      <c r="I80" s="165"/>
      <c r="J80" s="164"/>
    </row>
    <row r="81" spans="2:10" x14ac:dyDescent="0.2">
      <c r="B81" s="218"/>
      <c r="C81" s="223" t="s">
        <v>172</v>
      </c>
      <c r="D81" s="222"/>
      <c r="E81" s="220"/>
      <c r="F81" s="220"/>
      <c r="G81" s="221"/>
      <c r="H81" s="164"/>
      <c r="I81" s="165"/>
      <c r="J81" s="164"/>
    </row>
    <row r="82" spans="2:10" ht="13.5" thickBot="1" x14ac:dyDescent="0.25">
      <c r="B82" s="218"/>
      <c r="C82" s="223"/>
      <c r="D82" s="222"/>
      <c r="E82" s="220"/>
      <c r="F82" s="220"/>
      <c r="G82" s="221"/>
      <c r="H82" s="164"/>
      <c r="I82" s="165"/>
      <c r="J82" s="164"/>
    </row>
    <row r="83" spans="2:10" ht="13.5" thickBot="1" x14ac:dyDescent="0.25">
      <c r="B83" s="224" t="s">
        <v>2</v>
      </c>
      <c r="C83" s="225" t="s">
        <v>69</v>
      </c>
      <c r="D83" s="191">
        <v>2.9999999999999997E-4</v>
      </c>
      <c r="E83" s="226" t="s">
        <v>66</v>
      </c>
      <c r="F83" s="227"/>
      <c r="G83" s="228"/>
      <c r="H83" s="164"/>
      <c r="I83" s="165"/>
      <c r="J83" s="164"/>
    </row>
    <row r="84" spans="2:10" x14ac:dyDescent="0.2">
      <c r="B84" s="224"/>
      <c r="C84" s="227" t="s">
        <v>65</v>
      </c>
      <c r="D84" s="229"/>
      <c r="E84" s="227"/>
      <c r="F84" s="227"/>
      <c r="G84" s="228"/>
      <c r="H84" s="164"/>
      <c r="I84" s="165"/>
      <c r="J84" s="164"/>
    </row>
    <row r="85" spans="2:10" x14ac:dyDescent="0.2">
      <c r="B85" s="224"/>
      <c r="C85" s="230" t="s">
        <v>173</v>
      </c>
      <c r="D85" s="229"/>
      <c r="E85" s="227"/>
      <c r="F85" s="227"/>
      <c r="G85" s="228"/>
      <c r="H85" s="164"/>
      <c r="I85" s="165"/>
      <c r="J85" s="164"/>
    </row>
    <row r="86" spans="2:10" x14ac:dyDescent="0.2">
      <c r="B86" s="224"/>
      <c r="C86" s="230" t="s">
        <v>91</v>
      </c>
      <c r="D86" s="229"/>
      <c r="E86" s="227"/>
      <c r="F86" s="227"/>
      <c r="G86" s="228"/>
      <c r="H86" s="164"/>
      <c r="I86" s="165"/>
      <c r="J86" s="164"/>
    </row>
    <row r="87" spans="2:10" ht="13.5" thickBot="1" x14ac:dyDescent="0.25">
      <c r="B87" s="224"/>
      <c r="C87" s="230"/>
      <c r="D87" s="229"/>
      <c r="E87" s="227"/>
      <c r="F87" s="227"/>
      <c r="G87" s="228"/>
      <c r="H87" s="164"/>
      <c r="I87" s="165"/>
      <c r="J87" s="164"/>
    </row>
    <row r="88" spans="2:10" ht="13.5" thickBot="1" x14ac:dyDescent="0.25">
      <c r="B88" s="218" t="s">
        <v>4</v>
      </c>
      <c r="C88" s="219" t="s">
        <v>70</v>
      </c>
      <c r="D88" s="191">
        <v>3.4700000000000002E-2</v>
      </c>
      <c r="E88" s="231"/>
      <c r="F88" s="220"/>
      <c r="G88" s="221"/>
      <c r="H88" s="164"/>
      <c r="I88" s="192"/>
      <c r="J88" s="164"/>
    </row>
    <row r="89" spans="2:10" x14ac:dyDescent="0.2">
      <c r="B89" s="218"/>
      <c r="C89" s="529" t="s">
        <v>161</v>
      </c>
      <c r="D89" s="529"/>
      <c r="E89" s="529"/>
      <c r="F89" s="529"/>
      <c r="G89" s="530"/>
      <c r="H89" s="164"/>
      <c r="I89" s="232"/>
      <c r="J89" s="207"/>
    </row>
    <row r="90" spans="2:10" x14ac:dyDescent="0.2">
      <c r="B90" s="218"/>
      <c r="C90" s="531" t="s">
        <v>163</v>
      </c>
      <c r="D90" s="531"/>
      <c r="E90" s="220"/>
      <c r="F90" s="220"/>
      <c r="G90" s="221"/>
      <c r="H90" s="164"/>
      <c r="I90" s="165"/>
      <c r="J90" s="164"/>
    </row>
    <row r="91" spans="2:10" x14ac:dyDescent="0.2">
      <c r="B91" s="218"/>
      <c r="C91" s="223" t="s">
        <v>162</v>
      </c>
      <c r="D91" s="220"/>
      <c r="E91" s="220"/>
      <c r="F91" s="220"/>
      <c r="G91" s="221"/>
      <c r="H91" s="164"/>
      <c r="I91" s="165"/>
      <c r="J91" s="164"/>
    </row>
    <row r="92" spans="2:10" ht="13.5" thickBot="1" x14ac:dyDescent="0.25">
      <c r="B92" s="233"/>
      <c r="C92" s="223"/>
      <c r="D92" s="220"/>
      <c r="E92" s="220"/>
      <c r="F92" s="220"/>
      <c r="G92" s="220"/>
      <c r="H92" s="164"/>
      <c r="I92" s="165"/>
      <c r="J92" s="164"/>
    </row>
    <row r="93" spans="2:10" ht="13.5" thickBot="1" x14ac:dyDescent="0.25">
      <c r="B93" s="234" t="s">
        <v>6</v>
      </c>
      <c r="C93" s="226" t="s">
        <v>71</v>
      </c>
      <c r="D93" s="191">
        <v>1.9400000000000001E-2</v>
      </c>
      <c r="E93" s="227"/>
      <c r="F93" s="227"/>
      <c r="G93" s="227"/>
      <c r="H93" s="164"/>
      <c r="I93" s="192"/>
      <c r="J93" s="164"/>
    </row>
    <row r="94" spans="2:10" x14ac:dyDescent="0.2">
      <c r="B94" s="227"/>
      <c r="C94" s="227" t="s">
        <v>67</v>
      </c>
      <c r="D94" s="227"/>
      <c r="E94" s="227"/>
      <c r="F94" s="227"/>
      <c r="G94" s="227"/>
      <c r="H94" s="164"/>
      <c r="I94" s="235"/>
      <c r="J94" s="207"/>
    </row>
    <row r="95" spans="2:10" x14ac:dyDescent="0.2">
      <c r="B95" s="227"/>
      <c r="C95" s="227" t="s">
        <v>72</v>
      </c>
      <c r="D95" s="227"/>
      <c r="E95" s="227"/>
      <c r="F95" s="227"/>
      <c r="G95" s="227"/>
      <c r="H95" s="164"/>
      <c r="I95" s="165"/>
      <c r="J95" s="164"/>
    </row>
    <row r="96" spans="2:10" x14ac:dyDescent="0.2">
      <c r="B96" s="227"/>
      <c r="C96" s="227" t="s">
        <v>65</v>
      </c>
      <c r="D96" s="227"/>
      <c r="E96" s="227"/>
      <c r="F96" s="227"/>
      <c r="G96" s="227"/>
      <c r="H96" s="164"/>
      <c r="I96" s="165"/>
      <c r="J96" s="164"/>
    </row>
    <row r="97" spans="2:10" x14ac:dyDescent="0.2">
      <c r="B97" s="227"/>
      <c r="C97" s="227" t="s">
        <v>157</v>
      </c>
      <c r="D97" s="227"/>
      <c r="E97" s="227"/>
      <c r="F97" s="227"/>
      <c r="G97" s="227"/>
      <c r="H97" s="164"/>
      <c r="I97" s="165"/>
      <c r="J97" s="164"/>
    </row>
    <row r="98" spans="2:10" x14ac:dyDescent="0.2">
      <c r="B98" s="227"/>
      <c r="C98" s="227" t="s">
        <v>159</v>
      </c>
      <c r="D98" s="227"/>
      <c r="E98" s="227"/>
      <c r="F98" s="227"/>
      <c r="G98" s="227"/>
      <c r="H98" s="164"/>
      <c r="I98" s="165"/>
      <c r="J98" s="164"/>
    </row>
    <row r="99" spans="2:10" x14ac:dyDescent="0.2">
      <c r="B99" s="227"/>
      <c r="C99" s="227" t="s">
        <v>160</v>
      </c>
      <c r="D99" s="227"/>
      <c r="E99" s="227"/>
      <c r="F99" s="227"/>
      <c r="G99" s="227"/>
      <c r="H99" s="164"/>
      <c r="I99" s="165"/>
      <c r="J99" s="164"/>
    </row>
    <row r="100" spans="2:10" x14ac:dyDescent="0.2">
      <c r="B100" s="227"/>
      <c r="C100" s="227" t="s">
        <v>158</v>
      </c>
      <c r="D100" s="227"/>
      <c r="E100" s="227"/>
      <c r="F100" s="227"/>
      <c r="G100" s="227"/>
      <c r="H100" s="164"/>
      <c r="I100" s="165"/>
      <c r="J100" s="164"/>
    </row>
    <row r="101" spans="2:10" ht="13.5" thickBot="1" x14ac:dyDescent="0.25">
      <c r="B101" s="236"/>
      <c r="C101" s="237"/>
      <c r="D101" s="238"/>
      <c r="E101" s="239"/>
      <c r="F101" s="239"/>
      <c r="G101" s="240"/>
      <c r="H101" s="164"/>
      <c r="I101" s="165"/>
      <c r="J101" s="164"/>
    </row>
    <row r="102" spans="2:10" ht="13.5" thickBot="1" x14ac:dyDescent="0.25">
      <c r="B102" s="218" t="s">
        <v>7</v>
      </c>
      <c r="C102" s="219" t="s">
        <v>73</v>
      </c>
      <c r="D102" s="191">
        <f>SUM(D93*D39)</f>
        <v>7.0460800000000006E-3</v>
      </c>
      <c r="E102" s="231" t="s">
        <v>66</v>
      </c>
      <c r="F102" s="220"/>
      <c r="G102" s="221"/>
      <c r="H102" s="164"/>
      <c r="I102" s="165"/>
      <c r="J102" s="164"/>
    </row>
    <row r="103" spans="2:10" ht="13.5" thickBot="1" x14ac:dyDescent="0.25">
      <c r="B103" s="218"/>
      <c r="C103" s="241"/>
      <c r="D103" s="242"/>
      <c r="E103" s="220"/>
      <c r="F103" s="220"/>
      <c r="G103" s="221"/>
      <c r="H103" s="164"/>
      <c r="I103" s="165"/>
      <c r="J103" s="164"/>
    </row>
    <row r="104" spans="2:10" ht="13.5" thickBot="1" x14ac:dyDescent="0.25">
      <c r="B104" s="236" t="s">
        <v>8</v>
      </c>
      <c r="C104" s="243" t="s">
        <v>74</v>
      </c>
      <c r="D104" s="191">
        <v>5.9999999999999995E-4</v>
      </c>
      <c r="E104" s="244"/>
      <c r="F104" s="239"/>
      <c r="G104" s="240"/>
      <c r="H104" s="164"/>
      <c r="I104" s="192"/>
      <c r="J104" s="164"/>
    </row>
    <row r="105" spans="2:10" ht="12.75" customHeight="1" x14ac:dyDescent="0.2">
      <c r="B105" s="245"/>
      <c r="C105" s="532" t="s">
        <v>175</v>
      </c>
      <c r="D105" s="532"/>
      <c r="E105" s="532"/>
      <c r="F105" s="532"/>
      <c r="G105" s="533"/>
      <c r="H105" s="164"/>
      <c r="I105" s="232"/>
      <c r="J105" s="207"/>
    </row>
    <row r="106" spans="2:10" x14ac:dyDescent="0.2">
      <c r="B106" s="245"/>
      <c r="C106" s="523" t="s">
        <v>176</v>
      </c>
      <c r="D106" s="523"/>
      <c r="E106" s="239"/>
      <c r="F106" s="239"/>
      <c r="G106" s="240"/>
      <c r="H106" s="164"/>
      <c r="I106" s="165"/>
      <c r="J106" s="164"/>
    </row>
    <row r="107" spans="2:10" x14ac:dyDescent="0.2">
      <c r="B107" s="245"/>
      <c r="C107" s="246"/>
      <c r="D107" s="239"/>
      <c r="E107" s="239"/>
      <c r="F107" s="239"/>
      <c r="G107" s="240"/>
      <c r="H107" s="164"/>
      <c r="I107" s="165"/>
      <c r="J107" s="164"/>
    </row>
    <row r="108" spans="2:10" ht="13.5" thickBot="1" x14ac:dyDescent="0.25">
      <c r="B108" s="247"/>
      <c r="C108" s="248"/>
      <c r="D108" s="248"/>
      <c r="E108" s="248"/>
      <c r="F108" s="248"/>
      <c r="G108" s="249"/>
      <c r="H108" s="164"/>
      <c r="I108" s="165"/>
      <c r="J108" s="164"/>
    </row>
    <row r="109" spans="2:10" ht="13.5" thickBot="1" x14ac:dyDescent="0.25">
      <c r="B109" s="176"/>
      <c r="C109" s="176"/>
      <c r="D109" s="176"/>
      <c r="E109" s="176"/>
      <c r="F109" s="176"/>
      <c r="G109" s="176"/>
      <c r="H109" s="164"/>
      <c r="I109" s="165"/>
      <c r="J109" s="164"/>
    </row>
    <row r="110" spans="2:10" x14ac:dyDescent="0.2">
      <c r="B110" s="200" t="s">
        <v>149</v>
      </c>
      <c r="C110" s="201"/>
      <c r="D110" s="202">
        <f>SUM(D112:D155)</f>
        <v>8.9700000000000002E-2</v>
      </c>
      <c r="E110" s="201"/>
      <c r="F110" s="201"/>
      <c r="G110" s="203"/>
      <c r="H110" s="164"/>
      <c r="I110" s="165"/>
      <c r="J110" s="164"/>
    </row>
    <row r="111" spans="2:10" ht="13.5" thickBot="1" x14ac:dyDescent="0.25">
      <c r="B111" s="188"/>
      <c r="C111" s="185"/>
      <c r="D111" s="185"/>
      <c r="E111" s="185"/>
      <c r="F111" s="185"/>
      <c r="G111" s="187"/>
      <c r="H111" s="164"/>
      <c r="I111" s="165"/>
      <c r="J111" s="164"/>
    </row>
    <row r="112" spans="2:10" ht="13.5" thickBot="1" x14ac:dyDescent="0.25">
      <c r="B112" s="189" t="s">
        <v>0</v>
      </c>
      <c r="C112" s="190" t="s">
        <v>134</v>
      </c>
      <c r="D112" s="191">
        <v>8.3299999999999999E-2</v>
      </c>
      <c r="E112" s="185"/>
      <c r="F112" s="185"/>
      <c r="G112" s="187"/>
      <c r="H112" s="164"/>
      <c r="I112" s="192"/>
      <c r="J112" s="164"/>
    </row>
    <row r="113" spans="2:10" x14ac:dyDescent="0.2">
      <c r="B113" s="189"/>
      <c r="C113" s="193" t="s">
        <v>65</v>
      </c>
      <c r="D113" s="250"/>
      <c r="E113" s="185"/>
      <c r="F113" s="185"/>
      <c r="G113" s="187"/>
      <c r="H113" s="164"/>
      <c r="I113" s="165"/>
      <c r="J113" s="164"/>
    </row>
    <row r="114" spans="2:10" x14ac:dyDescent="0.2">
      <c r="B114" s="189"/>
      <c r="C114" s="195" t="s">
        <v>177</v>
      </c>
      <c r="D114" s="250"/>
      <c r="E114" s="185"/>
      <c r="F114" s="185"/>
      <c r="G114" s="187"/>
      <c r="H114" s="164"/>
      <c r="I114" s="165"/>
      <c r="J114" s="164"/>
    </row>
    <row r="115" spans="2:10" x14ac:dyDescent="0.2">
      <c r="B115" s="189"/>
      <c r="C115" s="195" t="s">
        <v>178</v>
      </c>
      <c r="D115" s="250"/>
      <c r="E115" s="185"/>
      <c r="F115" s="185"/>
      <c r="G115" s="187"/>
      <c r="H115" s="164"/>
      <c r="I115" s="165"/>
      <c r="J115" s="164"/>
    </row>
    <row r="116" spans="2:10" x14ac:dyDescent="0.2">
      <c r="B116" s="189"/>
      <c r="C116" s="195" t="s">
        <v>200</v>
      </c>
      <c r="D116" s="250"/>
      <c r="E116" s="185"/>
      <c r="F116" s="185"/>
      <c r="G116" s="187"/>
      <c r="H116" s="164"/>
      <c r="I116" s="165"/>
      <c r="J116" s="164"/>
    </row>
    <row r="117" spans="2:10" ht="13.5" thickBot="1" x14ac:dyDescent="0.25">
      <c r="B117" s="189"/>
      <c r="C117" s="195"/>
      <c r="D117" s="194"/>
      <c r="E117" s="185"/>
      <c r="F117" s="185"/>
      <c r="G117" s="187"/>
      <c r="H117" s="164"/>
      <c r="I117" s="165"/>
      <c r="J117" s="164"/>
    </row>
    <row r="118" spans="2:10" ht="13.5" thickBot="1" x14ac:dyDescent="0.25">
      <c r="B118" s="189" t="s">
        <v>2</v>
      </c>
      <c r="C118" s="190" t="s">
        <v>135</v>
      </c>
      <c r="D118" s="191">
        <v>2.8E-3</v>
      </c>
      <c r="E118" s="196"/>
      <c r="F118" s="185"/>
      <c r="G118" s="187"/>
      <c r="H118" s="164"/>
      <c r="I118" s="192"/>
      <c r="J118" s="164"/>
    </row>
    <row r="119" spans="2:10" x14ac:dyDescent="0.2">
      <c r="B119" s="189"/>
      <c r="C119" s="193" t="s">
        <v>179</v>
      </c>
      <c r="D119" s="250"/>
      <c r="E119" s="185"/>
      <c r="F119" s="185"/>
      <c r="G119" s="187"/>
      <c r="H119" s="164"/>
      <c r="I119" s="206"/>
      <c r="J119" s="207"/>
    </row>
    <row r="120" spans="2:10" x14ac:dyDescent="0.2">
      <c r="B120" s="189"/>
      <c r="C120" s="193" t="s">
        <v>65</v>
      </c>
      <c r="D120" s="250"/>
      <c r="E120" s="185"/>
      <c r="F120" s="185"/>
      <c r="G120" s="187"/>
      <c r="H120" s="164"/>
      <c r="I120" s="165"/>
      <c r="J120" s="164"/>
    </row>
    <row r="121" spans="2:10" x14ac:dyDescent="0.2">
      <c r="B121" s="189"/>
      <c r="C121" s="193" t="s">
        <v>180</v>
      </c>
      <c r="D121" s="250"/>
      <c r="E121" s="185"/>
      <c r="F121" s="185"/>
      <c r="G121" s="187"/>
      <c r="H121" s="164"/>
      <c r="I121" s="165"/>
      <c r="J121" s="164"/>
    </row>
    <row r="122" spans="2:10" x14ac:dyDescent="0.2">
      <c r="B122" s="189"/>
      <c r="C122" s="195" t="s">
        <v>181</v>
      </c>
      <c r="D122" s="250"/>
      <c r="E122" s="185"/>
      <c r="F122" s="185"/>
      <c r="G122" s="187"/>
      <c r="H122" s="164"/>
      <c r="I122" s="165"/>
      <c r="J122" s="164"/>
    </row>
    <row r="123" spans="2:10" x14ac:dyDescent="0.2">
      <c r="B123" s="189"/>
      <c r="C123" s="195" t="s">
        <v>182</v>
      </c>
      <c r="D123" s="250"/>
      <c r="E123" s="185"/>
      <c r="F123" s="185"/>
      <c r="G123" s="187"/>
      <c r="H123" s="164"/>
      <c r="I123" s="165"/>
      <c r="J123" s="164"/>
    </row>
    <row r="124" spans="2:10" x14ac:dyDescent="0.2">
      <c r="B124" s="189"/>
      <c r="C124" s="195" t="s">
        <v>183</v>
      </c>
      <c r="D124" s="250"/>
      <c r="E124" s="185"/>
      <c r="F124" s="185"/>
      <c r="G124" s="187"/>
      <c r="H124" s="164"/>
      <c r="I124" s="165"/>
      <c r="J124" s="164"/>
    </row>
    <row r="125" spans="2:10" ht="13.5" thickBot="1" x14ac:dyDescent="0.25">
      <c r="B125" s="189"/>
      <c r="C125" s="251"/>
      <c r="D125" s="250"/>
      <c r="E125" s="185"/>
      <c r="F125" s="185"/>
      <c r="G125" s="187"/>
      <c r="H125" s="164"/>
      <c r="I125" s="165"/>
      <c r="J125" s="164"/>
    </row>
    <row r="126" spans="2:10" ht="13.5" thickBot="1" x14ac:dyDescent="0.25">
      <c r="B126" s="189" t="s">
        <v>4</v>
      </c>
      <c r="C126" s="190" t="s">
        <v>136</v>
      </c>
      <c r="D126" s="191">
        <v>2.0000000000000001E-4</v>
      </c>
      <c r="E126" s="196"/>
      <c r="F126" s="185"/>
      <c r="G126" s="187"/>
      <c r="H126" s="164"/>
      <c r="I126" s="192"/>
      <c r="J126" s="164"/>
    </row>
    <row r="127" spans="2:10" x14ac:dyDescent="0.2">
      <c r="B127" s="189"/>
      <c r="C127" s="193" t="s">
        <v>67</v>
      </c>
      <c r="D127" s="193"/>
      <c r="E127" s="185"/>
      <c r="F127" s="185"/>
      <c r="G127" s="187"/>
      <c r="H127" s="164"/>
      <c r="I127" s="165"/>
      <c r="J127" s="164"/>
    </row>
    <row r="128" spans="2:10" x14ac:dyDescent="0.2">
      <c r="B128" s="189"/>
      <c r="C128" s="193" t="s">
        <v>75</v>
      </c>
      <c r="D128" s="193"/>
      <c r="E128" s="185"/>
      <c r="F128" s="185"/>
      <c r="G128" s="187"/>
      <c r="H128" s="164"/>
      <c r="I128" s="165"/>
      <c r="J128" s="164"/>
    </row>
    <row r="129" spans="2:10" x14ac:dyDescent="0.2">
      <c r="B129" s="189"/>
      <c r="C129" s="193" t="s">
        <v>76</v>
      </c>
      <c r="D129" s="193"/>
      <c r="E129" s="185"/>
      <c r="F129" s="185"/>
      <c r="G129" s="187"/>
      <c r="H129" s="164"/>
      <c r="I129" s="165"/>
      <c r="J129" s="164"/>
    </row>
    <row r="130" spans="2:10" x14ac:dyDescent="0.2">
      <c r="B130" s="189"/>
      <c r="C130" s="195" t="s">
        <v>77</v>
      </c>
      <c r="D130" s="195"/>
      <c r="E130" s="185"/>
      <c r="F130" s="185"/>
      <c r="G130" s="187"/>
      <c r="H130" s="164"/>
      <c r="I130" s="165"/>
      <c r="J130" s="164"/>
    </row>
    <row r="131" spans="2:10" x14ac:dyDescent="0.2">
      <c r="B131" s="189"/>
      <c r="C131" s="193" t="s">
        <v>65</v>
      </c>
      <c r="D131" s="193"/>
      <c r="E131" s="185"/>
      <c r="F131" s="185"/>
      <c r="G131" s="187"/>
      <c r="H131" s="164"/>
      <c r="I131" s="165"/>
      <c r="J131" s="164"/>
    </row>
    <row r="132" spans="2:10" x14ac:dyDescent="0.2">
      <c r="B132" s="189"/>
      <c r="C132" s="193" t="s">
        <v>184</v>
      </c>
      <c r="D132" s="193"/>
      <c r="E132" s="185"/>
      <c r="F132" s="185"/>
      <c r="G132" s="187"/>
      <c r="H132" s="164"/>
      <c r="I132" s="206"/>
      <c r="J132" s="207"/>
    </row>
    <row r="133" spans="2:10" x14ac:dyDescent="0.2">
      <c r="B133" s="189"/>
      <c r="C133" s="195" t="s">
        <v>185</v>
      </c>
      <c r="D133" s="195"/>
      <c r="E133" s="185"/>
      <c r="F133" s="185"/>
      <c r="G133" s="187"/>
      <c r="H133" s="164"/>
      <c r="I133" s="165"/>
      <c r="J133" s="164"/>
    </row>
    <row r="134" spans="2:10" x14ac:dyDescent="0.2">
      <c r="B134" s="189"/>
      <c r="C134" s="195" t="s">
        <v>186</v>
      </c>
      <c r="D134" s="195"/>
      <c r="E134" s="185"/>
      <c r="F134" s="185"/>
      <c r="G134" s="187"/>
      <c r="H134" s="164"/>
      <c r="I134" s="165"/>
      <c r="J134" s="164"/>
    </row>
    <row r="135" spans="2:10" x14ac:dyDescent="0.2">
      <c r="B135" s="189"/>
      <c r="C135" s="195" t="s">
        <v>187</v>
      </c>
      <c r="D135" s="195"/>
      <c r="E135" s="185"/>
      <c r="F135" s="185"/>
      <c r="G135" s="187"/>
      <c r="H135" s="164"/>
      <c r="I135" s="165"/>
      <c r="J135" s="164"/>
    </row>
    <row r="136" spans="2:10" x14ac:dyDescent="0.2">
      <c r="B136" s="189"/>
      <c r="C136" s="195" t="s">
        <v>188</v>
      </c>
      <c r="D136" s="195"/>
      <c r="E136" s="185"/>
      <c r="F136" s="185"/>
      <c r="G136" s="187"/>
      <c r="H136" s="164"/>
      <c r="I136" s="165"/>
      <c r="J136" s="164"/>
    </row>
    <row r="137" spans="2:10" x14ac:dyDescent="0.2">
      <c r="B137" s="189"/>
      <c r="C137" s="195" t="s">
        <v>189</v>
      </c>
      <c r="D137" s="195"/>
      <c r="E137" s="185"/>
      <c r="F137" s="185"/>
      <c r="G137" s="187"/>
      <c r="H137" s="164"/>
      <c r="I137" s="165"/>
      <c r="J137" s="164"/>
    </row>
    <row r="138" spans="2:10" ht="13.5" thickBot="1" x14ac:dyDescent="0.25">
      <c r="B138" s="189"/>
      <c r="C138" s="195"/>
      <c r="D138" s="194"/>
      <c r="E138" s="185"/>
      <c r="F138" s="185"/>
      <c r="G138" s="187"/>
      <c r="H138" s="164"/>
      <c r="I138" s="165"/>
      <c r="J138" s="164"/>
    </row>
    <row r="139" spans="2:10" ht="13.5" thickBot="1" x14ac:dyDescent="0.25">
      <c r="B139" s="189" t="s">
        <v>6</v>
      </c>
      <c r="C139" s="190" t="s">
        <v>137</v>
      </c>
      <c r="D139" s="191">
        <v>2.7000000000000001E-3</v>
      </c>
      <c r="E139" s="185"/>
      <c r="F139" s="185"/>
      <c r="G139" s="187"/>
      <c r="H139" s="164"/>
      <c r="I139" s="192"/>
      <c r="J139" s="164"/>
    </row>
    <row r="140" spans="2:10" x14ac:dyDescent="0.2">
      <c r="B140" s="189"/>
      <c r="C140" s="193" t="s">
        <v>67</v>
      </c>
      <c r="D140" s="194"/>
      <c r="E140" s="185"/>
      <c r="F140" s="185"/>
      <c r="G140" s="187"/>
      <c r="H140" s="164"/>
      <c r="I140" s="206"/>
      <c r="J140" s="207"/>
    </row>
    <row r="141" spans="2:10" x14ac:dyDescent="0.2">
      <c r="B141" s="189"/>
      <c r="C141" s="193" t="s">
        <v>193</v>
      </c>
      <c r="D141" s="194"/>
      <c r="E141" s="185"/>
      <c r="F141" s="185"/>
      <c r="G141" s="187"/>
      <c r="H141" s="164"/>
      <c r="I141" s="165"/>
      <c r="J141" s="164"/>
    </row>
    <row r="142" spans="2:10" x14ac:dyDescent="0.2">
      <c r="B142" s="189"/>
      <c r="C142" s="193" t="s">
        <v>65</v>
      </c>
      <c r="D142" s="194"/>
      <c r="E142" s="185"/>
      <c r="F142" s="185"/>
      <c r="G142" s="187"/>
      <c r="H142" s="164"/>
      <c r="I142" s="165"/>
      <c r="J142" s="164"/>
    </row>
    <row r="143" spans="2:10" x14ac:dyDescent="0.2">
      <c r="B143" s="189"/>
      <c r="C143" s="195" t="s">
        <v>190</v>
      </c>
      <c r="D143" s="194"/>
      <c r="E143" s="185"/>
      <c r="F143" s="185"/>
      <c r="G143" s="187"/>
      <c r="H143" s="164"/>
      <c r="I143" s="165"/>
      <c r="J143" s="164"/>
    </row>
    <row r="144" spans="2:10" x14ac:dyDescent="0.2">
      <c r="B144" s="189"/>
      <c r="C144" s="195" t="s">
        <v>191</v>
      </c>
      <c r="D144" s="194"/>
      <c r="E144" s="185"/>
      <c r="F144" s="185"/>
      <c r="G144" s="187"/>
      <c r="H144" s="164"/>
      <c r="I144" s="165"/>
      <c r="J144" s="164"/>
    </row>
    <row r="145" spans="2:10" x14ac:dyDescent="0.2">
      <c r="B145" s="189"/>
      <c r="C145" s="195" t="s">
        <v>192</v>
      </c>
      <c r="D145" s="194"/>
      <c r="E145" s="185"/>
      <c r="F145" s="185"/>
      <c r="G145" s="187"/>
      <c r="H145" s="164"/>
      <c r="I145" s="165"/>
      <c r="J145" s="164"/>
    </row>
    <row r="146" spans="2:10" ht="13.5" thickBot="1" x14ac:dyDescent="0.25">
      <c r="B146" s="189"/>
      <c r="C146" s="195"/>
      <c r="D146" s="194"/>
      <c r="E146" s="185"/>
      <c r="F146" s="185"/>
      <c r="G146" s="187"/>
      <c r="H146" s="164"/>
      <c r="I146" s="165"/>
      <c r="J146" s="164"/>
    </row>
    <row r="147" spans="2:10" ht="13.5" thickBot="1" x14ac:dyDescent="0.25">
      <c r="B147" s="189" t="s">
        <v>7</v>
      </c>
      <c r="C147" s="190" t="s">
        <v>138</v>
      </c>
      <c r="D147" s="191">
        <v>6.9999999999999999E-4</v>
      </c>
      <c r="E147" s="196"/>
      <c r="F147" s="185"/>
      <c r="G147" s="187"/>
      <c r="H147" s="164"/>
      <c r="I147" s="192"/>
      <c r="J147" s="164"/>
    </row>
    <row r="148" spans="2:10" x14ac:dyDescent="0.2">
      <c r="B148" s="189"/>
      <c r="C148" s="193" t="s">
        <v>67</v>
      </c>
      <c r="D148" s="194"/>
      <c r="E148" s="185"/>
      <c r="F148" s="185"/>
      <c r="G148" s="187"/>
      <c r="H148" s="164"/>
      <c r="I148" s="165"/>
      <c r="J148" s="164"/>
    </row>
    <row r="149" spans="2:10" x14ac:dyDescent="0.2">
      <c r="B149" s="189"/>
      <c r="C149" s="193" t="s">
        <v>194</v>
      </c>
      <c r="D149" s="194"/>
      <c r="E149" s="185"/>
      <c r="F149" s="185"/>
      <c r="G149" s="187"/>
      <c r="H149" s="164"/>
      <c r="I149" s="206"/>
      <c r="J149" s="207"/>
    </row>
    <row r="150" spans="2:10" x14ac:dyDescent="0.2">
      <c r="B150" s="189"/>
      <c r="C150" s="193" t="s">
        <v>65</v>
      </c>
      <c r="D150" s="194"/>
      <c r="E150" s="185"/>
      <c r="F150" s="185"/>
      <c r="G150" s="187"/>
      <c r="H150" s="164"/>
      <c r="I150" s="165"/>
      <c r="J150" s="164"/>
    </row>
    <row r="151" spans="2:10" x14ac:dyDescent="0.2">
      <c r="B151" s="189"/>
      <c r="C151" s="13" t="s">
        <v>195</v>
      </c>
      <c r="D151" s="194"/>
      <c r="E151" s="185"/>
      <c r="F151" s="185"/>
      <c r="G151" s="187"/>
      <c r="H151" s="164"/>
      <c r="I151" s="165"/>
      <c r="J151" s="164"/>
    </row>
    <row r="152" spans="2:10" x14ac:dyDescent="0.2">
      <c r="B152" s="189"/>
      <c r="C152" s="13" t="s">
        <v>196</v>
      </c>
      <c r="D152" s="194"/>
      <c r="E152" s="185"/>
      <c r="F152" s="185"/>
      <c r="G152" s="187"/>
      <c r="H152" s="164"/>
      <c r="I152" s="165"/>
      <c r="J152" s="164"/>
    </row>
    <row r="153" spans="2:10" x14ac:dyDescent="0.2">
      <c r="B153" s="189"/>
      <c r="C153" s="13" t="s">
        <v>197</v>
      </c>
      <c r="D153" s="194"/>
      <c r="E153" s="185"/>
      <c r="F153" s="185"/>
      <c r="G153" s="187"/>
      <c r="H153" s="164"/>
      <c r="I153" s="165"/>
      <c r="J153" s="164"/>
    </row>
    <row r="154" spans="2:10" x14ac:dyDescent="0.2">
      <c r="B154" s="189"/>
      <c r="C154" s="195"/>
      <c r="D154" s="194"/>
      <c r="E154" s="185"/>
      <c r="F154" s="185"/>
      <c r="G154" s="187"/>
      <c r="H154" s="164"/>
      <c r="I154" s="165"/>
      <c r="J154" s="164"/>
    </row>
    <row r="155" spans="2:10" x14ac:dyDescent="0.2">
      <c r="B155" s="189" t="s">
        <v>8</v>
      </c>
      <c r="C155" s="190" t="s">
        <v>139</v>
      </c>
      <c r="D155" s="194"/>
      <c r="E155" s="196" t="s">
        <v>66</v>
      </c>
      <c r="F155" s="185"/>
      <c r="G155" s="187"/>
      <c r="H155" s="164"/>
      <c r="I155" s="165"/>
      <c r="J155" s="164"/>
    </row>
    <row r="156" spans="2:10" ht="13.5" thickBot="1" x14ac:dyDescent="0.25">
      <c r="B156" s="215"/>
      <c r="C156" s="216"/>
      <c r="D156" s="216"/>
      <c r="E156" s="216"/>
      <c r="F156" s="216"/>
      <c r="G156" s="217"/>
      <c r="H156" s="164"/>
      <c r="I156" s="165"/>
      <c r="J156" s="164"/>
    </row>
    <row r="157" spans="2:10" ht="13.5" thickBot="1" x14ac:dyDescent="0.25">
      <c r="B157" s="176"/>
      <c r="C157" s="176"/>
      <c r="D157" s="176"/>
      <c r="E157" s="176"/>
      <c r="F157" s="176"/>
      <c r="G157" s="176"/>
      <c r="H157" s="164"/>
      <c r="I157" s="165"/>
      <c r="J157" s="164"/>
    </row>
    <row r="158" spans="2:10" x14ac:dyDescent="0.2">
      <c r="B158" s="252"/>
      <c r="C158" s="201"/>
      <c r="D158" s="201"/>
      <c r="E158" s="201"/>
      <c r="F158" s="201"/>
      <c r="G158" s="203"/>
      <c r="H158" s="164"/>
      <c r="I158" s="165"/>
      <c r="J158" s="164"/>
    </row>
    <row r="159" spans="2:10" x14ac:dyDescent="0.2">
      <c r="B159" s="189" t="s">
        <v>78</v>
      </c>
      <c r="C159" s="190" t="s">
        <v>79</v>
      </c>
      <c r="D159" s="194">
        <f>D110+D73+D57+D29+D39</f>
        <v>0.72389503999999993</v>
      </c>
      <c r="E159" s="185"/>
      <c r="F159" s="185"/>
      <c r="G159" s="187"/>
      <c r="H159" s="164"/>
      <c r="I159" s="165"/>
      <c r="J159" s="164"/>
    </row>
    <row r="160" spans="2:10" ht="13.5" thickBot="1" x14ac:dyDescent="0.25">
      <c r="B160" s="189"/>
      <c r="C160" s="190"/>
      <c r="D160" s="194"/>
      <c r="E160" s="185"/>
      <c r="F160" s="185"/>
      <c r="G160" s="187"/>
      <c r="H160" s="164"/>
      <c r="I160" s="165"/>
      <c r="J160" s="164"/>
    </row>
    <row r="161" spans="2:10" ht="13.5" thickBot="1" x14ac:dyDescent="0.25">
      <c r="B161" s="253"/>
      <c r="C161" s="254"/>
      <c r="D161" s="255"/>
      <c r="E161" s="256"/>
      <c r="F161" s="256"/>
      <c r="G161" s="257"/>
      <c r="H161" s="164"/>
      <c r="I161" s="165"/>
      <c r="J161" s="164"/>
    </row>
    <row r="162" spans="2:10" x14ac:dyDescent="0.2">
      <c r="B162" s="258"/>
      <c r="C162" s="259"/>
      <c r="D162" s="260"/>
      <c r="E162" s="201"/>
      <c r="F162" s="201"/>
      <c r="G162" s="203"/>
      <c r="H162" s="164"/>
      <c r="I162" s="165"/>
      <c r="J162" s="164"/>
    </row>
    <row r="163" spans="2:10" x14ac:dyDescent="0.2">
      <c r="B163" s="189" t="s">
        <v>164</v>
      </c>
      <c r="C163" s="190" t="s">
        <v>165</v>
      </c>
      <c r="D163" s="194"/>
      <c r="E163" s="185"/>
      <c r="F163" s="185"/>
      <c r="G163" s="187"/>
      <c r="H163" s="164"/>
      <c r="I163" s="165"/>
      <c r="J163" s="164"/>
    </row>
    <row r="164" spans="2:10" x14ac:dyDescent="0.2">
      <c r="B164" s="261" t="s">
        <v>0</v>
      </c>
      <c r="C164" s="262" t="s">
        <v>124</v>
      </c>
      <c r="D164" s="194">
        <v>0.1</v>
      </c>
      <c r="E164" s="185"/>
      <c r="F164" s="185"/>
      <c r="G164" s="187"/>
      <c r="H164" s="164"/>
      <c r="I164" s="165"/>
      <c r="J164" s="164"/>
    </row>
    <row r="165" spans="2:10" x14ac:dyDescent="0.2">
      <c r="B165" s="261" t="s">
        <v>2</v>
      </c>
      <c r="C165" s="262" t="s">
        <v>19</v>
      </c>
      <c r="D165" s="194">
        <v>0.05</v>
      </c>
      <c r="E165" s="185"/>
      <c r="F165" s="185"/>
      <c r="G165" s="187"/>
      <c r="H165" s="164"/>
      <c r="I165" s="165"/>
      <c r="J165" s="164"/>
    </row>
    <row r="166" spans="2:10" x14ac:dyDescent="0.2">
      <c r="B166" s="261" t="s">
        <v>4</v>
      </c>
      <c r="C166" s="262" t="s">
        <v>20</v>
      </c>
      <c r="D166" s="194"/>
      <c r="E166" s="185"/>
      <c r="F166" s="185"/>
      <c r="G166" s="187"/>
      <c r="H166" s="164"/>
      <c r="I166" s="165"/>
      <c r="J166" s="164"/>
    </row>
    <row r="167" spans="2:10" x14ac:dyDescent="0.2">
      <c r="B167" s="261"/>
      <c r="C167" s="262" t="s">
        <v>125</v>
      </c>
      <c r="D167" s="194"/>
      <c r="E167" s="185"/>
      <c r="F167" s="185"/>
      <c r="G167" s="187"/>
      <c r="H167" s="164"/>
      <c r="I167" s="165"/>
      <c r="J167" s="164"/>
    </row>
    <row r="168" spans="2:10" x14ac:dyDescent="0.2">
      <c r="B168" s="261"/>
      <c r="C168" s="263" t="s">
        <v>166</v>
      </c>
      <c r="D168" s="194">
        <v>6.4999999999999997E-3</v>
      </c>
      <c r="E168" s="185"/>
      <c r="F168" s="185"/>
      <c r="G168" s="187"/>
      <c r="H168" s="164"/>
      <c r="I168" s="165"/>
      <c r="J168" s="164"/>
    </row>
    <row r="169" spans="2:10" x14ac:dyDescent="0.2">
      <c r="B169" s="261"/>
      <c r="C169" s="263" t="s">
        <v>167</v>
      </c>
      <c r="D169" s="194">
        <v>0.03</v>
      </c>
      <c r="E169" s="185"/>
      <c r="F169" s="185"/>
      <c r="G169" s="187"/>
      <c r="H169" s="164"/>
      <c r="I169" s="165"/>
      <c r="J169" s="164"/>
    </row>
    <row r="170" spans="2:10" x14ac:dyDescent="0.2">
      <c r="B170" s="261"/>
      <c r="C170" s="262" t="s">
        <v>126</v>
      </c>
      <c r="D170" s="194"/>
      <c r="E170" s="185"/>
      <c r="F170" s="185"/>
      <c r="G170" s="187"/>
      <c r="H170" s="164"/>
      <c r="I170" s="165"/>
      <c r="J170" s="164"/>
    </row>
    <row r="171" spans="2:10" x14ac:dyDescent="0.2">
      <c r="B171" s="264"/>
      <c r="C171" s="262" t="s">
        <v>127</v>
      </c>
      <c r="D171" s="194"/>
      <c r="E171" s="185"/>
      <c r="F171" s="185"/>
      <c r="G171" s="187"/>
      <c r="H171" s="164"/>
      <c r="I171" s="165"/>
      <c r="J171" s="164"/>
    </row>
    <row r="172" spans="2:10" ht="13.5" thickBot="1" x14ac:dyDescent="0.25">
      <c r="B172" s="215"/>
      <c r="C172" s="265" t="s">
        <v>168</v>
      </c>
      <c r="D172" s="266">
        <v>0.05</v>
      </c>
      <c r="E172" s="216"/>
      <c r="F172" s="216"/>
      <c r="G172" s="217"/>
      <c r="H172" s="164"/>
      <c r="I172" s="165"/>
      <c r="J172" s="164"/>
    </row>
  </sheetData>
  <mergeCells count="6">
    <mergeCell ref="C106:D106"/>
    <mergeCell ref="B2:G2"/>
    <mergeCell ref="E41:E48"/>
    <mergeCell ref="C89:G89"/>
    <mergeCell ref="C90:D90"/>
    <mergeCell ref="C105:G105"/>
  </mergeCells>
  <phoneticPr fontId="3" type="noConversion"/>
  <pageMargins left="0.70866141732283472" right="0.31496062992125984" top="1.1811023622047245" bottom="0.78740157480314965" header="0.31496062992125984" footer="0.31496062992125984"/>
  <pageSetup paperSize="9" scale="6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A1:N148"/>
  <sheetViews>
    <sheetView topLeftCell="A112" zoomScale="130" zoomScaleNormal="130" zoomScaleSheetLayoutView="145" workbookViewId="0">
      <selection activeCell="M29" sqref="M29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1" t="s">
        <v>60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386"/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0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B2:L2"/>
    <mergeCell ref="B3:L3"/>
    <mergeCell ref="D4:L4"/>
    <mergeCell ref="D5:L5"/>
    <mergeCell ref="C8:D8"/>
    <mergeCell ref="C9:D9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27:D27"/>
    <mergeCell ref="C28:D28"/>
    <mergeCell ref="C31:D31"/>
    <mergeCell ref="C38:D38"/>
    <mergeCell ref="C61:D61"/>
    <mergeCell ref="C62:D62"/>
    <mergeCell ref="B46:C46"/>
    <mergeCell ref="C32:D32"/>
    <mergeCell ref="C33:D33"/>
    <mergeCell ref="C34:D34"/>
    <mergeCell ref="C36:D36"/>
    <mergeCell ref="C37:D37"/>
    <mergeCell ref="C35:D35"/>
    <mergeCell ref="C71:D71"/>
    <mergeCell ref="C72:D72"/>
    <mergeCell ref="B58:C58"/>
    <mergeCell ref="B66:C66"/>
    <mergeCell ref="B73:C73"/>
    <mergeCell ref="C63:D63"/>
    <mergeCell ref="C64:D64"/>
    <mergeCell ref="C69:D69"/>
    <mergeCell ref="C70:D70"/>
    <mergeCell ref="B137:D137"/>
    <mergeCell ref="C138:D138"/>
    <mergeCell ref="B139:D139"/>
    <mergeCell ref="C131:D131"/>
    <mergeCell ref="C132:D132"/>
    <mergeCell ref="C133:D133"/>
    <mergeCell ref="C134:D134"/>
    <mergeCell ref="C135:D135"/>
    <mergeCell ref="B127:D127"/>
    <mergeCell ref="C136:D136"/>
    <mergeCell ref="B84:C84"/>
    <mergeCell ref="B105:D105"/>
    <mergeCell ref="C102:D102"/>
    <mergeCell ref="C103:D103"/>
    <mergeCell ref="C104:D104"/>
    <mergeCell ref="B99:C99"/>
    <mergeCell ref="B95:C95"/>
    <mergeCell ref="C110:D110"/>
    <mergeCell ref="C111:D111"/>
    <mergeCell ref="C114:D114"/>
    <mergeCell ref="C115:D115"/>
    <mergeCell ref="C109:D109"/>
    <mergeCell ref="B116:D116"/>
  </mergeCells>
  <phoneticPr fontId="8" type="noConversion"/>
  <printOptions horizontalCentered="1"/>
  <pageMargins left="0.39370078740157483" right="0.39370078740157483" top="0.19685039370078741" bottom="0.19685039370078741" header="0.51181102362204722" footer="0.51181102362204722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6CAF-CAE0-4270-AD18-C663149A8BA1}">
  <dimension ref="A1:N148"/>
  <sheetViews>
    <sheetView topLeftCell="A19" zoomScale="130" zoomScaleNormal="130" workbookViewId="0">
      <selection activeCell="C144" sqref="C144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2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1" t="s">
        <v>211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386"/>
    </row>
    <row r="29" spans="2:12" ht="49.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1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80" t="s">
        <v>591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9:D9"/>
    <mergeCell ref="B2:L2"/>
    <mergeCell ref="B3:L3"/>
    <mergeCell ref="D4:L4"/>
    <mergeCell ref="D5:L5"/>
    <mergeCell ref="C8:D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C138:D138"/>
    <mergeCell ref="B139:D139"/>
    <mergeCell ref="C132:D132"/>
    <mergeCell ref="C133:D133"/>
    <mergeCell ref="C134:D134"/>
    <mergeCell ref="C135:D135"/>
    <mergeCell ref="C136:D136"/>
    <mergeCell ref="B137:D13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51CB-E653-444D-8235-145CE5761679}">
  <dimension ref="A2:N148"/>
  <sheetViews>
    <sheetView topLeftCell="A17" zoomScale="145" zoomScaleNormal="145" workbookViewId="0">
      <selection activeCell="L27" sqref="L27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14" customWidth="1"/>
    <col min="13" max="13" width="14.7109375" style="14" customWidth="1"/>
    <col min="14" max="14" width="14.28515625" style="14" customWidth="1"/>
    <col min="15" max="16384" width="9.140625" style="14"/>
  </cols>
  <sheetData>
    <row r="2" spans="2:12" x14ac:dyDescent="0.2">
      <c r="B2" s="593" t="s">
        <v>30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2:12" ht="13.5" thickBot="1" x14ac:dyDescent="0.25"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2" ht="13.5" thickBot="1" x14ac:dyDescent="0.25">
      <c r="B7" s="21" t="s">
        <v>31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24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27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27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29">
        <v>6</v>
      </c>
    </row>
    <row r="12" spans="2:1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2:12" ht="13.5" thickBot="1" x14ac:dyDescent="0.25">
      <c r="B13" s="21" t="s">
        <v>32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2:12" ht="25.5" x14ac:dyDescent="0.2">
      <c r="B14" s="579" t="s">
        <v>33</v>
      </c>
      <c r="C14" s="580"/>
      <c r="D14" s="30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2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35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"/>
    </row>
    <row r="18" spans="2:12" ht="13.5" thickBot="1" x14ac:dyDescent="0.25">
      <c r="B18" s="571"/>
      <c r="C18" s="572"/>
      <c r="D18" s="39"/>
      <c r="E18" s="115"/>
      <c r="F18" s="115"/>
      <c r="G18" s="115"/>
      <c r="H18" s="40"/>
      <c r="I18" s="40"/>
      <c r="J18" s="40"/>
      <c r="K18" s="40"/>
      <c r="L18" s="40"/>
    </row>
    <row r="19" spans="2:12" x14ac:dyDescent="0.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2:12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2" x14ac:dyDescent="0.2">
      <c r="B21" s="593" t="s">
        <v>55</v>
      </c>
      <c r="C21" s="593"/>
      <c r="D21" s="593"/>
      <c r="E21" s="593"/>
      <c r="F21" s="593"/>
      <c r="G21" s="593"/>
      <c r="H21" s="593"/>
      <c r="I21" s="593"/>
      <c r="J21" s="593"/>
      <c r="K21" s="593"/>
      <c r="L21" s="593"/>
    </row>
    <row r="22" spans="2:12" x14ac:dyDescent="0.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ht="13.5" thickBot="1" x14ac:dyDescent="0.25">
      <c r="B23" s="21" t="s">
        <v>36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08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09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4" t="s">
        <v>212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48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18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55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11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12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150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150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13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150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158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67">
        <f>ROUND(SUM(L32:L37),2)</f>
        <v>0</v>
      </c>
    </row>
    <row r="39" spans="2:12" s="72" customFormat="1" ht="13.5" thickBot="1" x14ac:dyDescent="0.25">
      <c r="B39" s="68"/>
      <c r="C39" s="69"/>
      <c r="D39" s="69"/>
      <c r="E39" s="70"/>
      <c r="F39" s="70"/>
      <c r="G39" s="70"/>
      <c r="H39" s="71"/>
      <c r="I39" s="71"/>
      <c r="J39" s="71"/>
      <c r="K39" s="71"/>
      <c r="L39" s="71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55"/>
    </row>
    <row r="41" spans="2:12" s="72" customFormat="1" x14ac:dyDescent="0.2">
      <c r="B41" s="68"/>
      <c r="C41" s="69"/>
      <c r="D41" s="69"/>
      <c r="E41" s="70"/>
      <c r="F41" s="70"/>
      <c r="G41" s="70"/>
      <c r="H41" s="71"/>
      <c r="I41" s="71"/>
      <c r="J41" s="71"/>
      <c r="K41" s="71"/>
      <c r="L41" s="71"/>
    </row>
    <row r="42" spans="2:12" ht="13.5" thickBot="1" x14ac:dyDescent="0.25">
      <c r="B42" s="21" t="s">
        <v>99</v>
      </c>
      <c r="C42" s="22"/>
      <c r="D42" s="22"/>
      <c r="E42" s="73"/>
      <c r="F42" s="73"/>
      <c r="G42" s="73"/>
      <c r="H42" s="22"/>
      <c r="I42" s="22"/>
      <c r="J42" s="22"/>
      <c r="K42" s="22"/>
      <c r="L42" s="22"/>
    </row>
    <row r="43" spans="2:12" x14ac:dyDescent="0.2">
      <c r="B43" s="74" t="s">
        <v>97</v>
      </c>
      <c r="C43" s="122" t="s">
        <v>61</v>
      </c>
      <c r="D43" s="30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2" t="s">
        <v>14</v>
      </c>
    </row>
    <row r="44" spans="2:12" x14ac:dyDescent="0.2">
      <c r="B44" s="41" t="s">
        <v>0</v>
      </c>
      <c r="C44" s="124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78">
        <f>ROUND(D44*$L$38,2)</f>
        <v>0</v>
      </c>
    </row>
    <row r="45" spans="2:12" ht="13.5" thickBot="1" x14ac:dyDescent="0.25">
      <c r="B45" s="41" t="s">
        <v>2</v>
      </c>
      <c r="C45" s="124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78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82">
        <f>SUM(L44:L45)</f>
        <v>0</v>
      </c>
    </row>
    <row r="47" spans="2:12" ht="13.5" thickBot="1" x14ac:dyDescent="0.25">
      <c r="B47" s="20"/>
      <c r="C47" s="20"/>
      <c r="D47" s="20"/>
      <c r="E47" s="48"/>
      <c r="F47" s="48"/>
      <c r="G47" s="48"/>
      <c r="H47" s="20"/>
      <c r="I47" s="20"/>
      <c r="J47" s="20"/>
      <c r="K47" s="20"/>
      <c r="L47" s="20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55"/>
    </row>
    <row r="49" spans="2:12" x14ac:dyDescent="0.2">
      <c r="B49" s="74" t="s">
        <v>101</v>
      </c>
      <c r="C49" s="113" t="s">
        <v>103</v>
      </c>
      <c r="D49" s="30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2" t="s">
        <v>14</v>
      </c>
    </row>
    <row r="50" spans="2:12" x14ac:dyDescent="0.2">
      <c r="B50" s="41" t="s">
        <v>0</v>
      </c>
      <c r="C50" s="114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78">
        <f>ROUND($D$50*$L$38,2)</f>
        <v>0</v>
      </c>
    </row>
    <row r="51" spans="2:12" x14ac:dyDescent="0.2">
      <c r="B51" s="41" t="s">
        <v>2</v>
      </c>
      <c r="C51" s="114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78">
        <f>ROUND(D51*$L$38,2)</f>
        <v>0</v>
      </c>
    </row>
    <row r="52" spans="2:12" x14ac:dyDescent="0.2">
      <c r="B52" s="41" t="s">
        <v>4</v>
      </c>
      <c r="C52" s="114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78">
        <f>ROUND(D52*$L$38,2)</f>
        <v>0</v>
      </c>
    </row>
    <row r="53" spans="2:12" x14ac:dyDescent="0.2">
      <c r="B53" s="41" t="s">
        <v>6</v>
      </c>
      <c r="C53" s="114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78">
        <f t="shared" ref="L53:L57" si="1">ROUND(D53*$L$38,2)</f>
        <v>0</v>
      </c>
    </row>
    <row r="54" spans="2:12" x14ac:dyDescent="0.2">
      <c r="B54" s="41" t="s">
        <v>7</v>
      </c>
      <c r="C54" s="114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78">
        <f t="shared" si="1"/>
        <v>0</v>
      </c>
    </row>
    <row r="55" spans="2:12" x14ac:dyDescent="0.2">
      <c r="B55" s="41" t="s">
        <v>8</v>
      </c>
      <c r="C55" s="156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86">
        <f>ROUND(D55*$L$38,2)</f>
        <v>0</v>
      </c>
    </row>
    <row r="56" spans="2:12" x14ac:dyDescent="0.2">
      <c r="B56" s="41" t="s">
        <v>9</v>
      </c>
      <c r="C56" s="114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78">
        <f t="shared" si="1"/>
        <v>0</v>
      </c>
    </row>
    <row r="57" spans="2:12" ht="13.5" thickBot="1" x14ac:dyDescent="0.25">
      <c r="B57" s="41" t="s">
        <v>17</v>
      </c>
      <c r="C57" s="114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78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89">
        <f>ROUND(SUM(L50:L57),2)</f>
        <v>0</v>
      </c>
    </row>
    <row r="59" spans="2:12" ht="13.5" thickBot="1" x14ac:dyDescent="0.25">
      <c r="B59" s="20"/>
      <c r="C59" s="20"/>
      <c r="D59" s="20"/>
      <c r="E59" s="48"/>
      <c r="F59" s="48"/>
      <c r="G59" s="48"/>
      <c r="H59" s="20"/>
      <c r="I59" s="20"/>
      <c r="J59" s="20"/>
      <c r="K59" s="20"/>
      <c r="L59" s="20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55"/>
    </row>
    <row r="61" spans="2:12" x14ac:dyDescent="0.2">
      <c r="B61" s="74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2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78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78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78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96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89">
        <f>ROUND(SUM(L62:L65),2)</f>
        <v>0</v>
      </c>
    </row>
    <row r="67" spans="2:12" ht="13.5" thickBot="1" x14ac:dyDescent="0.25">
      <c r="B67" s="20"/>
      <c r="C67" s="20"/>
      <c r="D67" s="20"/>
      <c r="E67" s="48"/>
      <c r="F67" s="48"/>
      <c r="G67" s="48"/>
      <c r="H67" s="20"/>
      <c r="I67" s="20"/>
      <c r="J67" s="20"/>
      <c r="K67" s="20"/>
      <c r="L67" s="20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55"/>
    </row>
    <row r="69" spans="2:12" x14ac:dyDescent="0.2">
      <c r="B69" s="74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2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98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98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98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89">
        <f>ROUND(SUM(L70:L72),2)</f>
        <v>0</v>
      </c>
    </row>
    <row r="74" spans="2:12" ht="13.5" thickBot="1" x14ac:dyDescent="0.25">
      <c r="B74" s="20"/>
      <c r="C74" s="20"/>
      <c r="D74" s="20"/>
      <c r="E74" s="48"/>
      <c r="F74" s="48"/>
      <c r="G74" s="48"/>
      <c r="H74" s="20"/>
      <c r="I74" s="20"/>
      <c r="J74" s="20"/>
      <c r="K74" s="20"/>
      <c r="L74" s="20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55"/>
    </row>
    <row r="76" spans="2:12" s="72" customFormat="1" ht="13.5" thickBot="1" x14ac:dyDescent="0.25">
      <c r="B76" s="99"/>
      <c r="E76" s="100"/>
      <c r="F76" s="100"/>
      <c r="G76" s="100"/>
    </row>
    <row r="77" spans="2:12" x14ac:dyDescent="0.2">
      <c r="B77" s="74">
        <v>3</v>
      </c>
      <c r="C77" s="122" t="s">
        <v>50</v>
      </c>
      <c r="D77" s="30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2" t="s">
        <v>14</v>
      </c>
    </row>
    <row r="78" spans="2:12" x14ac:dyDescent="0.2">
      <c r="B78" s="315" t="s">
        <v>0</v>
      </c>
      <c r="C78" s="124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78">
        <f>ROUND(D78*$L$38,2)</f>
        <v>0</v>
      </c>
    </row>
    <row r="79" spans="2:12" x14ac:dyDescent="0.2">
      <c r="B79" s="315" t="s">
        <v>2</v>
      </c>
      <c r="C79" s="124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78">
        <f t="shared" ref="L79:L83" si="3">ROUND(D79*$L$38,2)</f>
        <v>0</v>
      </c>
    </row>
    <row r="80" spans="2:12" x14ac:dyDescent="0.2">
      <c r="B80" s="315" t="s">
        <v>4</v>
      </c>
      <c r="C80" s="124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78">
        <f t="shared" si="3"/>
        <v>0</v>
      </c>
    </row>
    <row r="81" spans="2:12" x14ac:dyDescent="0.2">
      <c r="B81" s="315" t="s">
        <v>6</v>
      </c>
      <c r="C81" s="124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78">
        <f t="shared" si="3"/>
        <v>0</v>
      </c>
    </row>
    <row r="82" spans="2:12" ht="12.75" customHeight="1" x14ac:dyDescent="0.2">
      <c r="B82" s="315" t="s">
        <v>7</v>
      </c>
      <c r="C82" s="124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78">
        <f t="shared" si="3"/>
        <v>0</v>
      </c>
    </row>
    <row r="83" spans="2:12" ht="13.5" thickBot="1" x14ac:dyDescent="0.25">
      <c r="B83" s="315" t="s">
        <v>8</v>
      </c>
      <c r="C83" s="124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78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89">
        <f>ROUND(SUM(L78:L83),2)</f>
        <v>0</v>
      </c>
    </row>
    <row r="85" spans="2:12" ht="13.5" thickBot="1" x14ac:dyDescent="0.25">
      <c r="B85" s="101"/>
      <c r="C85" s="101"/>
      <c r="D85" s="102"/>
      <c r="E85" s="103"/>
      <c r="F85" s="103"/>
      <c r="G85" s="103"/>
      <c r="H85" s="102"/>
      <c r="I85" s="102"/>
      <c r="J85" s="102"/>
      <c r="K85" s="102"/>
      <c r="L85" s="1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55"/>
    </row>
    <row r="87" spans="2:12" s="72" customFormat="1" ht="13.5" thickBot="1" x14ac:dyDescent="0.25">
      <c r="B87" s="99"/>
      <c r="E87" s="100"/>
      <c r="F87" s="100"/>
      <c r="G87" s="100"/>
    </row>
    <row r="88" spans="2:12" x14ac:dyDescent="0.2">
      <c r="B88" s="74" t="s">
        <v>45</v>
      </c>
      <c r="C88" s="122" t="s">
        <v>117</v>
      </c>
      <c r="D88" s="30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2" t="s">
        <v>14</v>
      </c>
    </row>
    <row r="89" spans="2:12" x14ac:dyDescent="0.2">
      <c r="B89" s="41" t="s">
        <v>0</v>
      </c>
      <c r="C89" s="124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78">
        <f>ROUND(D89*$L$38,2)</f>
        <v>0</v>
      </c>
    </row>
    <row r="90" spans="2:12" x14ac:dyDescent="0.2">
      <c r="B90" s="41" t="s">
        <v>2</v>
      </c>
      <c r="C90" s="124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78">
        <f>ROUND(D90*$L$38,2)</f>
        <v>0</v>
      </c>
    </row>
    <row r="91" spans="2:12" x14ac:dyDescent="0.2">
      <c r="B91" s="41" t="s">
        <v>4</v>
      </c>
      <c r="C91" s="124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78">
        <f>ROUND(D91*$L$38,2)</f>
        <v>0</v>
      </c>
    </row>
    <row r="92" spans="2:12" x14ac:dyDescent="0.2">
      <c r="B92" s="41" t="s">
        <v>6</v>
      </c>
      <c r="C92" s="124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78">
        <f>ROUND(D92*$L$38,2)</f>
        <v>0</v>
      </c>
    </row>
    <row r="93" spans="2:12" x14ac:dyDescent="0.2">
      <c r="B93" s="41" t="s">
        <v>7</v>
      </c>
      <c r="C93" s="124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78">
        <f>ROUND(D93*$L$38,2)</f>
        <v>0</v>
      </c>
    </row>
    <row r="94" spans="2:12" ht="13.5" thickBot="1" x14ac:dyDescent="0.25">
      <c r="B94" s="41" t="s">
        <v>8</v>
      </c>
      <c r="C94" s="124" t="s">
        <v>139</v>
      </c>
      <c r="D94" s="76"/>
      <c r="E94" s="77"/>
      <c r="F94" s="79"/>
      <c r="G94" s="77"/>
      <c r="H94" s="78"/>
      <c r="I94" s="78"/>
      <c r="J94" s="78"/>
      <c r="K94" s="78"/>
      <c r="L94" s="78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82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108"/>
    </row>
    <row r="97" spans="1:14" x14ac:dyDescent="0.2">
      <c r="B97" s="74" t="s">
        <v>47</v>
      </c>
      <c r="C97" s="122" t="s">
        <v>140</v>
      </c>
      <c r="D97" s="30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2" t="s">
        <v>14</v>
      </c>
    </row>
    <row r="98" spans="1:14" ht="13.5" thickBot="1" x14ac:dyDescent="0.25">
      <c r="B98" s="41" t="s">
        <v>0</v>
      </c>
      <c r="C98" s="124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78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82">
        <f>ROUND(SUM(L98:L98),2)</f>
        <v>0</v>
      </c>
    </row>
    <row r="100" spans="1:14" s="72" customFormat="1" ht="13.5" customHeight="1" thickBot="1" x14ac:dyDescent="0.25">
      <c r="B100" s="69"/>
      <c r="C100" s="69"/>
      <c r="D100" s="109"/>
      <c r="E100" s="110"/>
      <c r="F100" s="110"/>
      <c r="G100" s="110"/>
      <c r="H100" s="111"/>
      <c r="I100" s="111"/>
      <c r="J100" s="111"/>
      <c r="K100" s="111"/>
      <c r="L100" s="111"/>
    </row>
    <row r="101" spans="1:14" s="72" customFormat="1" ht="13.5" customHeight="1" thickBot="1" x14ac:dyDescent="0.25">
      <c r="B101" s="11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53"/>
    </row>
    <row r="102" spans="1:14" x14ac:dyDescent="0.2">
      <c r="B102" s="74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2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78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78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82">
        <f>ROUND(SUM(L103:L104),2)</f>
        <v>0</v>
      </c>
    </row>
    <row r="106" spans="1:14" ht="13.5" thickBot="1" x14ac:dyDescent="0.25">
      <c r="B106" s="20"/>
      <c r="C106" s="20"/>
      <c r="D106" s="20"/>
      <c r="E106" s="48"/>
      <c r="F106" s="48"/>
      <c r="G106" s="48"/>
      <c r="H106" s="20"/>
      <c r="I106" s="20"/>
      <c r="J106" s="20"/>
      <c r="K106" s="20"/>
      <c r="L106" s="20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55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120"/>
      <c r="M108" s="72"/>
    </row>
    <row r="109" spans="1:14" s="116" customFormat="1" x14ac:dyDescent="0.2">
      <c r="A109" s="14"/>
      <c r="B109" s="74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0" t="s">
        <v>14</v>
      </c>
      <c r="I109" s="30" t="s">
        <v>14</v>
      </c>
      <c r="J109" s="30" t="s">
        <v>14</v>
      </c>
      <c r="K109" s="30" t="s">
        <v>14</v>
      </c>
      <c r="L109" s="32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78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78"/>
      <c r="M111" s="128"/>
      <c r="N111" s="128"/>
    </row>
    <row r="112" spans="1:14" s="116" customFormat="1" x14ac:dyDescent="0.2">
      <c r="A112" s="14"/>
      <c r="B112" s="41" t="s">
        <v>147</v>
      </c>
      <c r="C112" s="124" t="s">
        <v>262</v>
      </c>
      <c r="D112" s="124"/>
      <c r="E112" s="125"/>
      <c r="F112" s="126"/>
      <c r="G112" s="126"/>
      <c r="H112" s="126"/>
      <c r="I112" s="126"/>
      <c r="J112" s="126"/>
      <c r="K112" s="126"/>
      <c r="L112" s="78"/>
      <c r="M112" s="128"/>
      <c r="N112" s="128"/>
    </row>
    <row r="113" spans="1:14" s="116" customFormat="1" x14ac:dyDescent="0.2">
      <c r="A113" s="14"/>
      <c r="B113" s="41" t="s">
        <v>148</v>
      </c>
      <c r="C113" s="124" t="s">
        <v>264</v>
      </c>
      <c r="D113" s="124"/>
      <c r="E113" s="125"/>
      <c r="F113" s="126"/>
      <c r="G113" s="126"/>
      <c r="H113" s="126"/>
      <c r="I113" s="126"/>
      <c r="J113" s="126"/>
      <c r="K113" s="126"/>
      <c r="L113" s="78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78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78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89">
        <f>SUM(L110:L115)</f>
        <v>0</v>
      </c>
      <c r="M116" s="14"/>
    </row>
    <row r="117" spans="1:14" s="121" customFormat="1" ht="13.5" customHeight="1" thickBot="1" x14ac:dyDescent="0.25">
      <c r="A117" s="72"/>
      <c r="B117" s="69"/>
      <c r="C117" s="69"/>
      <c r="D117" s="69"/>
      <c r="E117" s="70"/>
      <c r="F117" s="111"/>
      <c r="G117" s="111"/>
      <c r="H117" s="111"/>
      <c r="I117" s="111"/>
      <c r="J117" s="111"/>
      <c r="K117" s="111"/>
      <c r="L117" s="111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55"/>
      <c r="M118" s="14"/>
    </row>
    <row r="119" spans="1:14" s="121" customFormat="1" ht="13.5" customHeight="1" thickBot="1" x14ac:dyDescent="0.25">
      <c r="A119" s="72"/>
      <c r="B119" s="69"/>
      <c r="C119" s="69"/>
      <c r="D119" s="69"/>
      <c r="E119" s="70"/>
      <c r="F119" s="111"/>
      <c r="G119" s="111"/>
      <c r="H119" s="111"/>
      <c r="I119" s="111"/>
      <c r="J119" s="111"/>
      <c r="K119" s="111"/>
      <c r="L119" s="111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137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124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140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124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140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124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141"/>
      <c r="M123" s="72"/>
    </row>
    <row r="124" spans="1:14" s="121" customFormat="1" ht="13.5" customHeight="1" x14ac:dyDescent="0.2">
      <c r="A124" s="72"/>
      <c r="B124" s="41"/>
      <c r="C124" s="124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142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124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141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147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89">
        <f>SUM(L121:L126)</f>
        <v>0</v>
      </c>
      <c r="M127" s="72"/>
    </row>
    <row r="128" spans="1:14" s="121" customFormat="1" ht="13.5" customHeight="1" thickBot="1" x14ac:dyDescent="0.25">
      <c r="A128" s="72"/>
      <c r="B128" s="69"/>
      <c r="C128" s="148"/>
      <c r="D128" s="69"/>
      <c r="E128" s="70"/>
      <c r="F128" s="111"/>
      <c r="G128" s="111"/>
      <c r="H128" s="111"/>
      <c r="I128" s="111"/>
      <c r="J128" s="111"/>
      <c r="K128" s="111"/>
      <c r="L128" s="111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55"/>
      <c r="M129" s="14"/>
    </row>
    <row r="130" spans="1:13" s="121" customFormat="1" ht="13.5" customHeight="1" thickBot="1" x14ac:dyDescent="0.25">
      <c r="A130" s="72"/>
      <c r="B130" s="69"/>
      <c r="C130" s="69"/>
      <c r="D130" s="69"/>
      <c r="E130" s="70"/>
      <c r="F130" s="111"/>
      <c r="G130" s="111"/>
      <c r="H130" s="111"/>
      <c r="I130" s="111"/>
      <c r="J130" s="111"/>
      <c r="K130" s="111"/>
      <c r="L130" s="111"/>
      <c r="M130" s="72"/>
    </row>
    <row r="131" spans="1:13" ht="12.75" customHeight="1" x14ac:dyDescent="0.2">
      <c r="B131" s="74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2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150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150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150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150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150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154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158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16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162"/>
    </row>
    <row r="144" spans="1:13" x14ac:dyDescent="0.2">
      <c r="H144" s="163"/>
      <c r="I144" s="163"/>
      <c r="J144" s="163"/>
      <c r="K144" s="163"/>
      <c r="L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AA35-7014-464A-92C7-E10D7D3D0153}">
  <dimension ref="A1:N148"/>
  <sheetViews>
    <sheetView topLeftCell="A23" zoomScale="145" zoomScaleNormal="145" workbookViewId="0">
      <selection activeCell="L27" sqref="L27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2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8" t="s">
        <v>213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0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7398-02A2-4254-8C9D-B80BCABEC9F2}">
  <dimension ref="A1:N148"/>
  <sheetViews>
    <sheetView topLeftCell="A21" zoomScale="145" zoomScaleNormal="145" workbookViewId="0">
      <selection activeCell="L27" sqref="L27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3" t="s">
        <v>214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2" t="s">
        <v>92</v>
      </c>
      <c r="D32" s="562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1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6965-98F6-454B-B5A9-A5799E403F2A}">
  <dimension ref="A1:N148"/>
  <sheetViews>
    <sheetView topLeftCell="A20" zoomScale="115" zoomScaleNormal="115" workbookViewId="0">
      <selection activeCell="P27" sqref="P27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0.5" customHeight="1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4.25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2" t="s">
        <v>215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1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8261-FFF0-4F82-87D0-73B2637F5CD4}">
  <dimension ref="A1:N148"/>
  <sheetViews>
    <sheetView topLeftCell="A21" zoomScale="145" zoomScaleNormal="145" workbookViewId="0">
      <selection activeCell="L110" sqref="L110:L115"/>
    </sheetView>
  </sheetViews>
  <sheetFormatPr defaultRowHeight="12.75" x14ac:dyDescent="0.2"/>
  <cols>
    <col min="1" max="1" width="3.140625" style="14" customWidth="1"/>
    <col min="2" max="2" width="4" style="14" customWidth="1"/>
    <col min="3" max="3" width="62.7109375" style="14" customWidth="1"/>
    <col min="4" max="4" width="20.7109375" style="14" customWidth="1"/>
    <col min="5" max="5" width="14.85546875" style="14" hidden="1" customWidth="1"/>
    <col min="6" max="6" width="15.140625" style="14" hidden="1" customWidth="1"/>
    <col min="7" max="7" width="15.42578125" style="14" hidden="1" customWidth="1"/>
    <col min="8" max="8" width="14.28515625" style="14" hidden="1" customWidth="1"/>
    <col min="9" max="11" width="14" style="14" hidden="1" customWidth="1"/>
    <col min="12" max="12" width="17.5703125" style="376" customWidth="1"/>
    <col min="13" max="13" width="14.7109375" style="14" customWidth="1"/>
    <col min="14" max="14" width="14.28515625" style="14" customWidth="1"/>
    <col min="15" max="16384" width="9.140625" style="14"/>
  </cols>
  <sheetData>
    <row r="1" spans="2:12" ht="13.5" thickBot="1" x14ac:dyDescent="0.25"/>
    <row r="2" spans="2:12" x14ac:dyDescent="0.2">
      <c r="B2" s="581" t="s">
        <v>30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</row>
    <row r="3" spans="2:12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6"/>
    </row>
    <row r="4" spans="2:12" x14ac:dyDescent="0.2">
      <c r="B4" s="16"/>
      <c r="C4" s="17" t="s">
        <v>229</v>
      </c>
      <c r="D4" s="587" t="s">
        <v>584</v>
      </c>
      <c r="E4" s="588"/>
      <c r="F4" s="588"/>
      <c r="G4" s="588"/>
      <c r="H4" s="588"/>
      <c r="I4" s="588"/>
      <c r="J4" s="588"/>
      <c r="K4" s="588"/>
      <c r="L4" s="589"/>
    </row>
    <row r="5" spans="2:12" ht="13.5" thickBot="1" x14ac:dyDescent="0.25">
      <c r="B5" s="18"/>
      <c r="C5" s="19" t="s">
        <v>230</v>
      </c>
      <c r="D5" s="590"/>
      <c r="E5" s="591"/>
      <c r="F5" s="591"/>
      <c r="G5" s="591"/>
      <c r="H5" s="591"/>
      <c r="I5" s="591"/>
      <c r="J5" s="591"/>
      <c r="K5" s="591"/>
      <c r="L5" s="592"/>
    </row>
    <row r="6" spans="2:12" x14ac:dyDescent="0.2"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77"/>
    </row>
    <row r="7" spans="2:12" ht="13.5" thickBot="1" x14ac:dyDescent="0.25">
      <c r="B7" s="368" t="s">
        <v>31</v>
      </c>
      <c r="C7" s="369"/>
      <c r="D7" s="369"/>
      <c r="E7" s="369"/>
      <c r="F7" s="369"/>
      <c r="G7" s="369"/>
      <c r="H7" s="369"/>
      <c r="I7" s="369"/>
      <c r="J7" s="369"/>
      <c r="K7" s="369"/>
      <c r="L7" s="378"/>
    </row>
    <row r="8" spans="2:12" x14ac:dyDescent="0.2">
      <c r="B8" s="16" t="s">
        <v>0</v>
      </c>
      <c r="C8" s="566" t="s">
        <v>1</v>
      </c>
      <c r="D8" s="566"/>
      <c r="E8" s="23">
        <v>41774</v>
      </c>
      <c r="F8" s="23"/>
      <c r="G8" s="23"/>
      <c r="H8" s="24">
        <v>41774</v>
      </c>
      <c r="I8" s="24">
        <v>41774</v>
      </c>
      <c r="J8" s="24">
        <v>41774</v>
      </c>
      <c r="K8" s="24">
        <v>41774</v>
      </c>
      <c r="L8" s="379"/>
    </row>
    <row r="9" spans="2:12" ht="12.75" customHeight="1" x14ac:dyDescent="0.2">
      <c r="B9" s="25" t="s">
        <v>2</v>
      </c>
      <c r="C9" s="562" t="s">
        <v>3</v>
      </c>
      <c r="D9" s="562"/>
      <c r="E9" s="26" t="s">
        <v>59</v>
      </c>
      <c r="F9" s="26"/>
      <c r="G9" s="26"/>
      <c r="H9" s="27" t="s">
        <v>59</v>
      </c>
      <c r="I9" s="27" t="s">
        <v>59</v>
      </c>
      <c r="J9" s="27" t="s">
        <v>59</v>
      </c>
      <c r="K9" s="27" t="s">
        <v>59</v>
      </c>
      <c r="L9" s="380" t="s">
        <v>59</v>
      </c>
    </row>
    <row r="10" spans="2:12" x14ac:dyDescent="0.2">
      <c r="B10" s="25" t="s">
        <v>4</v>
      </c>
      <c r="C10" s="562" t="s">
        <v>5</v>
      </c>
      <c r="D10" s="562"/>
      <c r="E10" s="26" t="s">
        <v>80</v>
      </c>
      <c r="F10" s="26"/>
      <c r="G10" s="26"/>
      <c r="H10" s="27" t="s">
        <v>84</v>
      </c>
      <c r="I10" s="27" t="s">
        <v>84</v>
      </c>
      <c r="J10" s="27" t="s">
        <v>84</v>
      </c>
      <c r="K10" s="27" t="s">
        <v>84</v>
      </c>
      <c r="L10" s="380"/>
    </row>
    <row r="11" spans="2:12" ht="13.5" thickBot="1" x14ac:dyDescent="0.25">
      <c r="B11" s="18" t="s">
        <v>6</v>
      </c>
      <c r="C11" s="567" t="s">
        <v>231</v>
      </c>
      <c r="D11" s="567"/>
      <c r="E11" s="28">
        <v>12</v>
      </c>
      <c r="F11" s="28"/>
      <c r="G11" s="28"/>
      <c r="H11" s="29">
        <v>12</v>
      </c>
      <c r="I11" s="29">
        <v>12</v>
      </c>
      <c r="J11" s="29">
        <v>12</v>
      </c>
      <c r="K11" s="29">
        <v>12</v>
      </c>
      <c r="L11" s="413">
        <v>6</v>
      </c>
    </row>
    <row r="12" spans="2:12" x14ac:dyDescent="0.2"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77"/>
    </row>
    <row r="13" spans="2:12" ht="13.5" thickBot="1" x14ac:dyDescent="0.25">
      <c r="B13" s="368" t="s">
        <v>32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78"/>
    </row>
    <row r="14" spans="2:12" ht="25.5" x14ac:dyDescent="0.2">
      <c r="B14" s="579" t="s">
        <v>33</v>
      </c>
      <c r="C14" s="580"/>
      <c r="D14" s="363" t="s">
        <v>34</v>
      </c>
      <c r="E14" s="31" t="s">
        <v>35</v>
      </c>
      <c r="F14" s="31"/>
      <c r="G14" s="31"/>
      <c r="H14" s="32" t="s">
        <v>35</v>
      </c>
      <c r="I14" s="32" t="s">
        <v>35</v>
      </c>
      <c r="J14" s="32" t="s">
        <v>35</v>
      </c>
      <c r="K14" s="32" t="s">
        <v>35</v>
      </c>
      <c r="L14" s="381" t="s">
        <v>35</v>
      </c>
    </row>
    <row r="15" spans="2:12" x14ac:dyDescent="0.2">
      <c r="B15" s="569" t="s">
        <v>228</v>
      </c>
      <c r="C15" s="570"/>
      <c r="D15" s="33" t="s">
        <v>58</v>
      </c>
      <c r="E15" s="34">
        <v>1</v>
      </c>
      <c r="F15" s="34"/>
      <c r="G15" s="34"/>
      <c r="H15" s="35">
        <v>1</v>
      </c>
      <c r="I15" s="35">
        <v>1</v>
      </c>
      <c r="J15" s="35">
        <v>1</v>
      </c>
      <c r="K15" s="35">
        <v>1</v>
      </c>
      <c r="L15" s="412">
        <v>1</v>
      </c>
    </row>
    <row r="16" spans="2:12" x14ac:dyDescent="0.2">
      <c r="B16" s="569"/>
      <c r="C16" s="570"/>
      <c r="D16" s="36"/>
      <c r="E16" s="37"/>
      <c r="F16" s="37"/>
      <c r="G16" s="37"/>
      <c r="H16" s="38"/>
      <c r="I16" s="38"/>
      <c r="J16" s="38"/>
      <c r="K16" s="38"/>
      <c r="L16" s="382"/>
    </row>
    <row r="17" spans="2:12" x14ac:dyDescent="0.2">
      <c r="B17" s="569"/>
      <c r="C17" s="570"/>
      <c r="D17" s="36"/>
      <c r="E17" s="37"/>
      <c r="F17" s="37"/>
      <c r="G17" s="37"/>
      <c r="H17" s="38"/>
      <c r="I17" s="38"/>
      <c r="J17" s="38"/>
      <c r="K17" s="38"/>
      <c r="L17" s="382"/>
    </row>
    <row r="18" spans="2:12" ht="13.5" thickBot="1" x14ac:dyDescent="0.25">
      <c r="B18" s="571"/>
      <c r="C18" s="572"/>
      <c r="D18" s="39"/>
      <c r="E18" s="358"/>
      <c r="F18" s="358"/>
      <c r="G18" s="358"/>
      <c r="H18" s="40"/>
      <c r="I18" s="40"/>
      <c r="J18" s="40"/>
      <c r="K18" s="40"/>
      <c r="L18" s="383"/>
    </row>
    <row r="19" spans="2:12" x14ac:dyDescent="0.2">
      <c r="B19" s="366"/>
      <c r="C19" s="367"/>
      <c r="D19" s="367"/>
      <c r="E19" s="367"/>
      <c r="F19" s="367"/>
      <c r="G19" s="367"/>
      <c r="H19" s="367"/>
      <c r="I19" s="367"/>
      <c r="J19" s="367"/>
      <c r="K19" s="367"/>
      <c r="L19" s="377"/>
    </row>
    <row r="20" spans="2:12" x14ac:dyDescent="0.2"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77"/>
    </row>
    <row r="21" spans="2:12" x14ac:dyDescent="0.2">
      <c r="B21" s="573" t="s">
        <v>55</v>
      </c>
      <c r="C21" s="574"/>
      <c r="D21" s="574"/>
      <c r="E21" s="574"/>
      <c r="F21" s="574"/>
      <c r="G21" s="574"/>
      <c r="H21" s="574"/>
      <c r="I21" s="574"/>
      <c r="J21" s="574"/>
      <c r="K21" s="574"/>
      <c r="L21" s="575"/>
    </row>
    <row r="22" spans="2:12" x14ac:dyDescent="0.2">
      <c r="B22" s="366"/>
      <c r="C22" s="367"/>
      <c r="D22" s="367"/>
      <c r="E22" s="367"/>
      <c r="F22" s="367"/>
      <c r="G22" s="367"/>
      <c r="H22" s="367"/>
      <c r="I22" s="367"/>
      <c r="J22" s="367"/>
      <c r="K22" s="367"/>
      <c r="L22" s="377"/>
    </row>
    <row r="23" spans="2:12" ht="13.5" thickBot="1" x14ac:dyDescent="0.25">
      <c r="B23" s="368" t="s">
        <v>36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78"/>
    </row>
    <row r="24" spans="2:12" ht="13.5" thickBot="1" x14ac:dyDescent="0.25">
      <c r="B24" s="576" t="s">
        <v>11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8"/>
    </row>
    <row r="25" spans="2:12" x14ac:dyDescent="0.2">
      <c r="B25" s="306">
        <v>1</v>
      </c>
      <c r="C25" s="566" t="s">
        <v>10</v>
      </c>
      <c r="D25" s="566"/>
      <c r="E25" s="307" t="s">
        <v>56</v>
      </c>
      <c r="F25" s="307" t="s">
        <v>56</v>
      </c>
      <c r="G25" s="308" t="s">
        <v>56</v>
      </c>
      <c r="H25" s="308" t="s">
        <v>56</v>
      </c>
      <c r="I25" s="308" t="s">
        <v>56</v>
      </c>
      <c r="J25" s="308" t="s">
        <v>56</v>
      </c>
      <c r="K25" s="308" t="s">
        <v>56</v>
      </c>
      <c r="L25" s="384" t="s">
        <v>56</v>
      </c>
    </row>
    <row r="26" spans="2:12" ht="14.25" x14ac:dyDescent="0.2">
      <c r="B26" s="41">
        <v>2</v>
      </c>
      <c r="C26" s="562" t="s">
        <v>37</v>
      </c>
      <c r="D26" s="562"/>
      <c r="E26" s="42">
        <v>980</v>
      </c>
      <c r="F26" s="42">
        <v>980</v>
      </c>
      <c r="G26" s="44">
        <v>1077.8</v>
      </c>
      <c r="H26" s="44">
        <v>1077.8</v>
      </c>
      <c r="I26" s="44">
        <f>H26</f>
        <v>1077.8</v>
      </c>
      <c r="J26" s="44">
        <v>1150</v>
      </c>
      <c r="K26" s="44">
        <v>1150</v>
      </c>
      <c r="L26" s="385"/>
    </row>
    <row r="27" spans="2:12" ht="12" customHeight="1" x14ac:dyDescent="0.2">
      <c r="B27" s="41">
        <v>3</v>
      </c>
      <c r="C27" s="562" t="s">
        <v>12</v>
      </c>
      <c r="D27" s="562"/>
      <c r="E27" s="42" t="s">
        <v>81</v>
      </c>
      <c r="F27" s="42" t="s">
        <v>81</v>
      </c>
      <c r="G27" s="43" t="str">
        <f>B15</f>
        <v>Manutenção Predial</v>
      </c>
      <c r="H27" s="43" t="s">
        <v>81</v>
      </c>
      <c r="I27" s="43" t="s">
        <v>81</v>
      </c>
      <c r="J27" s="43" t="s">
        <v>81</v>
      </c>
      <c r="K27" s="43">
        <f>A15</f>
        <v>0</v>
      </c>
      <c r="L27" s="485" t="s">
        <v>216</v>
      </c>
    </row>
    <row r="28" spans="2:12" ht="13.5" thickBot="1" x14ac:dyDescent="0.25">
      <c r="B28" s="45">
        <v>4</v>
      </c>
      <c r="C28" s="567" t="s">
        <v>13</v>
      </c>
      <c r="D28" s="567"/>
      <c r="E28" s="46">
        <v>42064</v>
      </c>
      <c r="F28" s="46">
        <v>42430</v>
      </c>
      <c r="G28" s="47">
        <v>42522</v>
      </c>
      <c r="H28" s="47">
        <v>42522</v>
      </c>
      <c r="I28" s="47">
        <v>42522</v>
      </c>
      <c r="J28" s="47">
        <v>42795</v>
      </c>
      <c r="K28" s="47">
        <v>42795</v>
      </c>
      <c r="L28" s="47">
        <v>44255</v>
      </c>
    </row>
    <row r="29" spans="2:12" ht="36.75" customHeight="1" thickBot="1" x14ac:dyDescent="0.25">
      <c r="B29" s="319"/>
      <c r="C29" s="320"/>
      <c r="D29" s="321"/>
      <c r="E29" s="370"/>
      <c r="F29" s="49" t="s">
        <v>85</v>
      </c>
      <c r="G29" s="50" t="s">
        <v>86</v>
      </c>
      <c r="H29" s="50" t="s">
        <v>87</v>
      </c>
      <c r="I29" s="51" t="s">
        <v>89</v>
      </c>
      <c r="J29" s="51" t="s">
        <v>88</v>
      </c>
      <c r="K29" s="51" t="s">
        <v>90</v>
      </c>
      <c r="L29" s="387" t="s">
        <v>247</v>
      </c>
    </row>
    <row r="30" spans="2:12" ht="13.5" thickBot="1" x14ac:dyDescent="0.25">
      <c r="B30" s="52" t="s">
        <v>39</v>
      </c>
      <c r="C30" s="53"/>
      <c r="D30" s="53"/>
      <c r="E30" s="54"/>
      <c r="F30" s="54"/>
      <c r="G30" s="54"/>
      <c r="H30" s="53"/>
      <c r="I30" s="53"/>
      <c r="J30" s="53"/>
      <c r="K30" s="53"/>
      <c r="L30" s="388"/>
    </row>
    <row r="31" spans="2:12" x14ac:dyDescent="0.2">
      <c r="B31" s="310">
        <v>1</v>
      </c>
      <c r="C31" s="568" t="s">
        <v>38</v>
      </c>
      <c r="D31" s="568"/>
      <c r="E31" s="57" t="s">
        <v>14</v>
      </c>
      <c r="F31" s="57" t="s">
        <v>14</v>
      </c>
      <c r="G31" s="57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389" t="s">
        <v>14</v>
      </c>
    </row>
    <row r="32" spans="2:12" x14ac:dyDescent="0.2">
      <c r="B32" s="41" t="s">
        <v>0</v>
      </c>
      <c r="C32" s="564" t="s">
        <v>92</v>
      </c>
      <c r="D32" s="564"/>
      <c r="E32" s="58">
        <v>980</v>
      </c>
      <c r="F32" s="58">
        <v>980</v>
      </c>
      <c r="G32" s="58">
        <v>1077.8</v>
      </c>
      <c r="H32" s="59">
        <v>1077.8</v>
      </c>
      <c r="I32" s="59">
        <v>1077.8</v>
      </c>
      <c r="J32" s="59">
        <v>1150</v>
      </c>
      <c r="K32" s="59">
        <v>1150</v>
      </c>
      <c r="L32" s="391">
        <f>L26</f>
        <v>0</v>
      </c>
    </row>
    <row r="33" spans="2:12" x14ac:dyDescent="0.2">
      <c r="B33" s="41" t="s">
        <v>2</v>
      </c>
      <c r="C33" s="564" t="s">
        <v>93</v>
      </c>
      <c r="D33" s="564"/>
      <c r="E33" s="58">
        <v>0</v>
      </c>
      <c r="F33" s="58">
        <v>0</v>
      </c>
      <c r="G33" s="58">
        <v>0</v>
      </c>
      <c r="H33" s="59">
        <v>0</v>
      </c>
      <c r="I33" s="59">
        <v>0</v>
      </c>
      <c r="J33" s="59">
        <v>0</v>
      </c>
      <c r="K33" s="59">
        <v>0</v>
      </c>
      <c r="L33" s="391">
        <v>0</v>
      </c>
    </row>
    <row r="34" spans="2:12" x14ac:dyDescent="0.2">
      <c r="B34" s="41" t="s">
        <v>4</v>
      </c>
      <c r="C34" s="564" t="s">
        <v>94</v>
      </c>
      <c r="D34" s="564"/>
      <c r="E34" s="58">
        <v>0</v>
      </c>
      <c r="F34" s="58">
        <v>0</v>
      </c>
      <c r="G34" s="58">
        <v>0</v>
      </c>
      <c r="H34" s="59">
        <v>0</v>
      </c>
      <c r="I34" s="59">
        <v>0</v>
      </c>
      <c r="J34" s="59">
        <v>0</v>
      </c>
      <c r="K34" s="59">
        <v>0</v>
      </c>
      <c r="L34" s="391">
        <v>0</v>
      </c>
    </row>
    <row r="35" spans="2:12" x14ac:dyDescent="0.2">
      <c r="B35" s="41" t="s">
        <v>6</v>
      </c>
      <c r="C35" s="564" t="s">
        <v>57</v>
      </c>
      <c r="D35" s="564"/>
      <c r="E35" s="60">
        <v>0</v>
      </c>
      <c r="F35" s="60">
        <v>0</v>
      </c>
      <c r="G35" s="60">
        <v>0</v>
      </c>
      <c r="H35" s="61">
        <v>0</v>
      </c>
      <c r="I35" s="61">
        <v>0</v>
      </c>
      <c r="J35" s="61">
        <v>0</v>
      </c>
      <c r="K35" s="61">
        <v>0</v>
      </c>
      <c r="L35" s="392">
        <v>0</v>
      </c>
    </row>
    <row r="36" spans="2:12" x14ac:dyDescent="0.2">
      <c r="B36" s="41" t="s">
        <v>7</v>
      </c>
      <c r="C36" s="564" t="s">
        <v>95</v>
      </c>
      <c r="D36" s="564"/>
      <c r="E36" s="58">
        <v>0</v>
      </c>
      <c r="F36" s="58">
        <v>0</v>
      </c>
      <c r="G36" s="58">
        <v>0</v>
      </c>
      <c r="H36" s="59">
        <v>0</v>
      </c>
      <c r="I36" s="59">
        <v>0</v>
      </c>
      <c r="J36" s="59">
        <v>0</v>
      </c>
      <c r="K36" s="59">
        <v>0</v>
      </c>
      <c r="L36" s="391">
        <v>0</v>
      </c>
    </row>
    <row r="37" spans="2:12" ht="13.5" thickBot="1" x14ac:dyDescent="0.25">
      <c r="B37" s="314" t="s">
        <v>8</v>
      </c>
      <c r="C37" s="565" t="s">
        <v>29</v>
      </c>
      <c r="D37" s="565"/>
      <c r="E37" s="62">
        <v>0</v>
      </c>
      <c r="F37" s="62">
        <v>0</v>
      </c>
      <c r="G37" s="62">
        <v>0</v>
      </c>
      <c r="H37" s="63">
        <v>0</v>
      </c>
      <c r="I37" s="63">
        <v>0</v>
      </c>
      <c r="J37" s="63">
        <v>0</v>
      </c>
      <c r="K37" s="63">
        <v>0</v>
      </c>
      <c r="L37" s="393">
        <v>0</v>
      </c>
    </row>
    <row r="38" spans="2:12" ht="13.5" thickBot="1" x14ac:dyDescent="0.25">
      <c r="B38" s="64"/>
      <c r="C38" s="535" t="s">
        <v>15</v>
      </c>
      <c r="D38" s="535"/>
      <c r="E38" s="65">
        <v>980</v>
      </c>
      <c r="F38" s="65">
        <v>980</v>
      </c>
      <c r="G38" s="65">
        <v>1077.8</v>
      </c>
      <c r="H38" s="66">
        <v>1077.8</v>
      </c>
      <c r="I38" s="66">
        <v>1077.8</v>
      </c>
      <c r="J38" s="66">
        <v>1150</v>
      </c>
      <c r="K38" s="66">
        <v>1150</v>
      </c>
      <c r="L38" s="394">
        <f>ROUND(SUM(L32:L37),2)</f>
        <v>0</v>
      </c>
    </row>
    <row r="39" spans="2:12" s="72" customFormat="1" ht="13.5" thickBot="1" x14ac:dyDescent="0.25">
      <c r="B39" s="371"/>
      <c r="C39" s="69"/>
      <c r="D39" s="69"/>
      <c r="E39" s="70"/>
      <c r="F39" s="70"/>
      <c r="G39" s="70"/>
      <c r="H39" s="71"/>
      <c r="I39" s="71"/>
      <c r="J39" s="71"/>
      <c r="K39" s="71"/>
      <c r="L39" s="395"/>
    </row>
    <row r="40" spans="2:12" ht="13.5" thickBot="1" x14ac:dyDescent="0.25">
      <c r="B40" s="52" t="s">
        <v>98</v>
      </c>
      <c r="C40" s="53"/>
      <c r="D40" s="53"/>
      <c r="E40" s="54"/>
      <c r="F40" s="54"/>
      <c r="G40" s="54"/>
      <c r="H40" s="53"/>
      <c r="I40" s="53"/>
      <c r="J40" s="53"/>
      <c r="K40" s="53"/>
      <c r="L40" s="388"/>
    </row>
    <row r="41" spans="2:12" s="72" customFormat="1" x14ac:dyDescent="0.2">
      <c r="B41" s="371"/>
      <c r="C41" s="69"/>
      <c r="D41" s="69"/>
      <c r="E41" s="70"/>
      <c r="F41" s="70"/>
      <c r="G41" s="70"/>
      <c r="H41" s="71"/>
      <c r="I41" s="71"/>
      <c r="J41" s="71"/>
      <c r="K41" s="71"/>
      <c r="L41" s="395"/>
    </row>
    <row r="42" spans="2:12" ht="13.5" thickBot="1" x14ac:dyDescent="0.25">
      <c r="B42" s="368" t="s">
        <v>99</v>
      </c>
      <c r="C42" s="369"/>
      <c r="D42" s="369"/>
      <c r="E42" s="372"/>
      <c r="F42" s="372"/>
      <c r="G42" s="372"/>
      <c r="H42" s="369"/>
      <c r="I42" s="369"/>
      <c r="J42" s="369"/>
      <c r="K42" s="369"/>
      <c r="L42" s="378"/>
    </row>
    <row r="43" spans="2:12" x14ac:dyDescent="0.2">
      <c r="B43" s="362" t="s">
        <v>97</v>
      </c>
      <c r="C43" s="360" t="s">
        <v>61</v>
      </c>
      <c r="D43" s="363" t="s">
        <v>18</v>
      </c>
      <c r="E43" s="75" t="s">
        <v>14</v>
      </c>
      <c r="F43" s="75" t="s">
        <v>14</v>
      </c>
      <c r="G43" s="75" t="s">
        <v>14</v>
      </c>
      <c r="H43" s="32" t="s">
        <v>14</v>
      </c>
      <c r="I43" s="32" t="s">
        <v>14</v>
      </c>
      <c r="J43" s="32" t="s">
        <v>14</v>
      </c>
      <c r="K43" s="32" t="s">
        <v>14</v>
      </c>
      <c r="L43" s="381" t="s">
        <v>14</v>
      </c>
    </row>
    <row r="44" spans="2:12" x14ac:dyDescent="0.2">
      <c r="B44" s="41" t="s">
        <v>0</v>
      </c>
      <c r="C44" s="359" t="s">
        <v>21</v>
      </c>
      <c r="D44" s="76">
        <f>ENCARGOS!D31</f>
        <v>8.3339999999999997E-2</v>
      </c>
      <c r="E44" s="77">
        <v>81.63</v>
      </c>
      <c r="F44" s="78">
        <f>ROUND(D44*$F$38,2)</f>
        <v>81.67</v>
      </c>
      <c r="G44" s="77">
        <v>89.78</v>
      </c>
      <c r="H44" s="78">
        <v>89.82</v>
      </c>
      <c r="I44" s="78">
        <v>89.82</v>
      </c>
      <c r="J44" s="78">
        <v>95.84</v>
      </c>
      <c r="K44" s="78">
        <v>95.84</v>
      </c>
      <c r="L44" s="396">
        <f>ROUND(D44*$L$38,2)</f>
        <v>0</v>
      </c>
    </row>
    <row r="45" spans="2:12" ht="13.5" thickBot="1" x14ac:dyDescent="0.25">
      <c r="B45" s="41" t="s">
        <v>2</v>
      </c>
      <c r="C45" s="359" t="s">
        <v>62</v>
      </c>
      <c r="D45" s="76">
        <f>ENCARGOS!D37</f>
        <v>0.121</v>
      </c>
      <c r="E45" s="77"/>
      <c r="F45" s="79"/>
      <c r="G45" s="77"/>
      <c r="H45" s="78"/>
      <c r="I45" s="78"/>
      <c r="J45" s="78"/>
      <c r="K45" s="78"/>
      <c r="L45" s="396">
        <f>ROUND(D45*$L$38,2)</f>
        <v>0</v>
      </c>
    </row>
    <row r="46" spans="2:12" ht="13.5" thickBot="1" x14ac:dyDescent="0.25">
      <c r="B46" s="539" t="s">
        <v>46</v>
      </c>
      <c r="C46" s="541"/>
      <c r="D46" s="80">
        <f>SUM(D44:D45)</f>
        <v>0.20433999999999999</v>
      </c>
      <c r="E46" s="81">
        <v>111.28</v>
      </c>
      <c r="F46" s="81" t="e">
        <f>SUM(#REF!)</f>
        <v>#REF!</v>
      </c>
      <c r="G46" s="81" t="e">
        <f>SUM(#REF!)</f>
        <v>#REF!</v>
      </c>
      <c r="H46" s="82">
        <v>122.58</v>
      </c>
      <c r="I46" s="82">
        <v>122.73</v>
      </c>
      <c r="J46" s="82">
        <v>130.96</v>
      </c>
      <c r="K46" s="82">
        <v>130.96</v>
      </c>
      <c r="L46" s="397">
        <f>SUM(L44:L45)</f>
        <v>0</v>
      </c>
    </row>
    <row r="47" spans="2:12" ht="13.5" thickBot="1" x14ac:dyDescent="0.25">
      <c r="B47" s="366"/>
      <c r="C47" s="367"/>
      <c r="D47" s="367"/>
      <c r="E47" s="370"/>
      <c r="F47" s="370"/>
      <c r="G47" s="370"/>
      <c r="H47" s="367"/>
      <c r="I47" s="367"/>
      <c r="J47" s="367"/>
      <c r="K47" s="367"/>
      <c r="L47" s="377"/>
    </row>
    <row r="48" spans="2:12" ht="13.5" thickBot="1" x14ac:dyDescent="0.25">
      <c r="B48" s="52" t="s">
        <v>100</v>
      </c>
      <c r="C48" s="53"/>
      <c r="D48" s="53"/>
      <c r="E48" s="54"/>
      <c r="F48" s="54"/>
      <c r="G48" s="54"/>
      <c r="H48" s="53"/>
      <c r="I48" s="53"/>
      <c r="J48" s="53"/>
      <c r="K48" s="53"/>
      <c r="L48" s="388"/>
    </row>
    <row r="49" spans="2:12" x14ac:dyDescent="0.2">
      <c r="B49" s="362" t="s">
        <v>101</v>
      </c>
      <c r="C49" s="356" t="s">
        <v>103</v>
      </c>
      <c r="D49" s="363" t="s">
        <v>18</v>
      </c>
      <c r="E49" s="75" t="s">
        <v>14</v>
      </c>
      <c r="F49" s="75" t="s">
        <v>14</v>
      </c>
      <c r="G49" s="75" t="s">
        <v>14</v>
      </c>
      <c r="H49" s="32" t="s">
        <v>14</v>
      </c>
      <c r="I49" s="32" t="s">
        <v>14</v>
      </c>
      <c r="J49" s="32" t="s">
        <v>14</v>
      </c>
      <c r="K49" s="32" t="s">
        <v>14</v>
      </c>
      <c r="L49" s="381" t="s">
        <v>14</v>
      </c>
    </row>
    <row r="50" spans="2:12" x14ac:dyDescent="0.2">
      <c r="B50" s="41" t="s">
        <v>0</v>
      </c>
      <c r="C50" s="357" t="s">
        <v>22</v>
      </c>
      <c r="D50" s="83">
        <f>ENCARGOS!D41</f>
        <v>0.2</v>
      </c>
      <c r="E50" s="84">
        <v>196</v>
      </c>
      <c r="F50" s="78">
        <f>ROUND(D50*$F$38,2)</f>
        <v>196</v>
      </c>
      <c r="G50" s="84">
        <v>215.56</v>
      </c>
      <c r="H50" s="78">
        <v>215.56</v>
      </c>
      <c r="I50" s="78">
        <v>215.56</v>
      </c>
      <c r="J50" s="78">
        <v>230</v>
      </c>
      <c r="K50" s="78">
        <v>230</v>
      </c>
      <c r="L50" s="396">
        <f>ROUND($D$50*$L$38,2)</f>
        <v>0</v>
      </c>
    </row>
    <row r="51" spans="2:12" x14ac:dyDescent="0.2">
      <c r="B51" s="41" t="s">
        <v>2</v>
      </c>
      <c r="C51" s="357" t="s">
        <v>26</v>
      </c>
      <c r="D51" s="83">
        <f>ENCARGOS!D42</f>
        <v>2.5000000000000001E-2</v>
      </c>
      <c r="E51" s="84">
        <v>24.5</v>
      </c>
      <c r="F51" s="78">
        <f>ROUND(D51*$F$38,2)</f>
        <v>24.5</v>
      </c>
      <c r="G51" s="84">
        <v>26.95</v>
      </c>
      <c r="H51" s="78">
        <v>26.95</v>
      </c>
      <c r="I51" s="78">
        <v>26.95</v>
      </c>
      <c r="J51" s="78">
        <v>28.75</v>
      </c>
      <c r="K51" s="78">
        <v>28.75</v>
      </c>
      <c r="L51" s="396">
        <f>ROUND(D51*$L$38,2)</f>
        <v>0</v>
      </c>
    </row>
    <row r="52" spans="2:12" x14ac:dyDescent="0.2">
      <c r="B52" s="41" t="s">
        <v>4</v>
      </c>
      <c r="C52" s="357" t="s">
        <v>102</v>
      </c>
      <c r="D52" s="83">
        <f>ENCARGOS!D43</f>
        <v>2.52E-2</v>
      </c>
      <c r="E52" s="84"/>
      <c r="F52" s="78"/>
      <c r="G52" s="84"/>
      <c r="H52" s="78"/>
      <c r="I52" s="78"/>
      <c r="J52" s="78"/>
      <c r="K52" s="78"/>
      <c r="L52" s="396">
        <f>ROUND(D52*$L$38,2)</f>
        <v>0</v>
      </c>
    </row>
    <row r="53" spans="2:12" x14ac:dyDescent="0.2">
      <c r="B53" s="41" t="s">
        <v>6</v>
      </c>
      <c r="C53" s="357" t="s">
        <v>23</v>
      </c>
      <c r="D53" s="83">
        <f>ENCARGOS!D44</f>
        <v>1.4999999999999999E-2</v>
      </c>
      <c r="E53" s="84">
        <v>14.7</v>
      </c>
      <c r="F53" s="78">
        <f t="shared" ref="F53:F57" si="0">ROUND(D53*$F$38,2)</f>
        <v>14.7</v>
      </c>
      <c r="G53" s="84">
        <v>16.170000000000002</v>
      </c>
      <c r="H53" s="78">
        <v>16.170000000000002</v>
      </c>
      <c r="I53" s="78">
        <v>16.170000000000002</v>
      </c>
      <c r="J53" s="78">
        <v>17.25</v>
      </c>
      <c r="K53" s="78">
        <v>17.25</v>
      </c>
      <c r="L53" s="396">
        <f t="shared" ref="L53:L57" si="1">ROUND(D53*$L$38,2)</f>
        <v>0</v>
      </c>
    </row>
    <row r="54" spans="2:12" x14ac:dyDescent="0.2">
      <c r="B54" s="41" t="s">
        <v>7</v>
      </c>
      <c r="C54" s="357" t="s">
        <v>24</v>
      </c>
      <c r="D54" s="83">
        <f>ENCARGOS!D45</f>
        <v>0.01</v>
      </c>
      <c r="E54" s="84">
        <v>9.8000000000000007</v>
      </c>
      <c r="F54" s="78">
        <f t="shared" si="0"/>
        <v>9.8000000000000007</v>
      </c>
      <c r="G54" s="84">
        <v>10.78</v>
      </c>
      <c r="H54" s="78">
        <v>10.78</v>
      </c>
      <c r="I54" s="78">
        <v>10.78</v>
      </c>
      <c r="J54" s="78">
        <v>11.5</v>
      </c>
      <c r="K54" s="78">
        <v>11.5</v>
      </c>
      <c r="L54" s="396">
        <f t="shared" si="1"/>
        <v>0</v>
      </c>
    </row>
    <row r="55" spans="2:12" x14ac:dyDescent="0.2">
      <c r="B55" s="41" t="s">
        <v>8</v>
      </c>
      <c r="C55" s="361" t="s">
        <v>28</v>
      </c>
      <c r="D55" s="83">
        <f>ENCARGOS!D46</f>
        <v>6.0000000000000001E-3</v>
      </c>
      <c r="E55" s="85">
        <v>5.88</v>
      </c>
      <c r="F55" s="78">
        <f>ROUND(D55*$F$38,2)</f>
        <v>5.88</v>
      </c>
      <c r="G55" s="85">
        <v>6.47</v>
      </c>
      <c r="H55" s="86">
        <v>6.47</v>
      </c>
      <c r="I55" s="86">
        <v>6.47</v>
      </c>
      <c r="J55" s="86">
        <v>6.9</v>
      </c>
      <c r="K55" s="86">
        <v>6.9</v>
      </c>
      <c r="L55" s="398">
        <f>ROUND(D55*$L$38,2)</f>
        <v>0</v>
      </c>
    </row>
    <row r="56" spans="2:12" x14ac:dyDescent="0.2">
      <c r="B56" s="41" t="s">
        <v>9</v>
      </c>
      <c r="C56" s="357" t="s">
        <v>25</v>
      </c>
      <c r="D56" s="83">
        <f>ENCARGOS!D47</f>
        <v>2E-3</v>
      </c>
      <c r="E56" s="84">
        <v>1.96</v>
      </c>
      <c r="F56" s="78">
        <f t="shared" si="0"/>
        <v>1.96</v>
      </c>
      <c r="G56" s="84">
        <v>2.16</v>
      </c>
      <c r="H56" s="78">
        <v>2.16</v>
      </c>
      <c r="I56" s="78">
        <v>2.16</v>
      </c>
      <c r="J56" s="78">
        <v>2.2999999999999998</v>
      </c>
      <c r="K56" s="78">
        <v>2.2999999999999998</v>
      </c>
      <c r="L56" s="396">
        <f t="shared" si="1"/>
        <v>0</v>
      </c>
    </row>
    <row r="57" spans="2:12" ht="13.5" thickBot="1" x14ac:dyDescent="0.25">
      <c r="B57" s="41" t="s">
        <v>17</v>
      </c>
      <c r="C57" s="357" t="s">
        <v>27</v>
      </c>
      <c r="D57" s="83">
        <f>ENCARGOS!D48</f>
        <v>0.08</v>
      </c>
      <c r="E57" s="84">
        <v>78.400000000000006</v>
      </c>
      <c r="F57" s="78">
        <f t="shared" si="0"/>
        <v>78.400000000000006</v>
      </c>
      <c r="G57" s="84">
        <v>86.22</v>
      </c>
      <c r="H57" s="78">
        <v>86.22</v>
      </c>
      <c r="I57" s="78">
        <v>86.22</v>
      </c>
      <c r="J57" s="78">
        <v>92</v>
      </c>
      <c r="K57" s="78">
        <v>92</v>
      </c>
      <c r="L57" s="396">
        <f t="shared" si="1"/>
        <v>0</v>
      </c>
    </row>
    <row r="58" spans="2:12" ht="12.75" customHeight="1" thickBot="1" x14ac:dyDescent="0.25">
      <c r="B58" s="534" t="s">
        <v>46</v>
      </c>
      <c r="C58" s="536"/>
      <c r="D58" s="87">
        <f>SUM(D50:D57)</f>
        <v>0.36320000000000002</v>
      </c>
      <c r="E58" s="88">
        <v>355.94</v>
      </c>
      <c r="F58" s="88">
        <f>SUM(F50:F57)</f>
        <v>331.24</v>
      </c>
      <c r="G58" s="88">
        <f>SUM(G50:G57)</f>
        <v>364.31000000000006</v>
      </c>
      <c r="H58" s="89">
        <v>393.09</v>
      </c>
      <c r="I58" s="89">
        <v>394.92</v>
      </c>
      <c r="J58" s="89">
        <v>421.36</v>
      </c>
      <c r="K58" s="89">
        <v>421.36</v>
      </c>
      <c r="L58" s="399">
        <f>ROUND(SUM(L50:L57),2)</f>
        <v>0</v>
      </c>
    </row>
    <row r="59" spans="2:12" ht="13.5" thickBot="1" x14ac:dyDescent="0.25">
      <c r="B59" s="366"/>
      <c r="C59" s="367"/>
      <c r="D59" s="367"/>
      <c r="E59" s="370"/>
      <c r="F59" s="370"/>
      <c r="G59" s="370"/>
      <c r="H59" s="367"/>
      <c r="I59" s="367"/>
      <c r="J59" s="367"/>
      <c r="K59" s="367"/>
      <c r="L59" s="377"/>
    </row>
    <row r="60" spans="2:12" ht="13.5" thickBot="1" x14ac:dyDescent="0.25">
      <c r="B60" s="52" t="s">
        <v>104</v>
      </c>
      <c r="C60" s="53"/>
      <c r="D60" s="53"/>
      <c r="E60" s="54"/>
      <c r="F60" s="54"/>
      <c r="G60" s="54"/>
      <c r="H60" s="53"/>
      <c r="I60" s="53"/>
      <c r="J60" s="53"/>
      <c r="K60" s="53"/>
      <c r="L60" s="388"/>
    </row>
    <row r="61" spans="2:12" x14ac:dyDescent="0.2">
      <c r="B61" s="362" t="s">
        <v>105</v>
      </c>
      <c r="C61" s="560" t="s">
        <v>40</v>
      </c>
      <c r="D61" s="560"/>
      <c r="E61" s="90" t="s">
        <v>14</v>
      </c>
      <c r="F61" s="90" t="s">
        <v>14</v>
      </c>
      <c r="G61" s="90" t="s">
        <v>14</v>
      </c>
      <c r="H61" s="32" t="s">
        <v>14</v>
      </c>
      <c r="I61" s="32" t="s">
        <v>14</v>
      </c>
      <c r="J61" s="32" t="s">
        <v>14</v>
      </c>
      <c r="K61" s="32" t="s">
        <v>14</v>
      </c>
      <c r="L61" s="381" t="s">
        <v>14</v>
      </c>
    </row>
    <row r="62" spans="2:12" x14ac:dyDescent="0.2">
      <c r="B62" s="41" t="s">
        <v>0</v>
      </c>
      <c r="C62" s="562" t="s">
        <v>16</v>
      </c>
      <c r="D62" s="562"/>
      <c r="E62" s="42">
        <v>99.6</v>
      </c>
      <c r="F62" s="42">
        <v>117.2</v>
      </c>
      <c r="G62" s="42">
        <v>111.33</v>
      </c>
      <c r="H62" s="78">
        <v>111.33</v>
      </c>
      <c r="I62" s="78">
        <v>135.53</v>
      </c>
      <c r="J62" s="78">
        <v>131.19999999999999</v>
      </c>
      <c r="K62" s="78">
        <v>131.19999999999999</v>
      </c>
      <c r="L62" s="396"/>
    </row>
    <row r="63" spans="2:12" x14ac:dyDescent="0.2">
      <c r="B63" s="41" t="s">
        <v>2</v>
      </c>
      <c r="C63" s="562" t="s">
        <v>41</v>
      </c>
      <c r="D63" s="562"/>
      <c r="E63" s="42">
        <v>297</v>
      </c>
      <c r="F63" s="42">
        <v>297</v>
      </c>
      <c r="G63" s="42">
        <v>297</v>
      </c>
      <c r="H63" s="78">
        <v>297</v>
      </c>
      <c r="I63" s="78">
        <v>297</v>
      </c>
      <c r="J63" s="78">
        <v>336.6</v>
      </c>
      <c r="K63" s="78">
        <v>336.6</v>
      </c>
      <c r="L63" s="396"/>
    </row>
    <row r="64" spans="2:12" x14ac:dyDescent="0.2">
      <c r="B64" s="41" t="s">
        <v>4</v>
      </c>
      <c r="C64" s="563" t="s">
        <v>106</v>
      </c>
      <c r="D64" s="563"/>
      <c r="E64" s="91">
        <v>4.9000000000000004</v>
      </c>
      <c r="F64" s="91">
        <v>4.9000000000000004</v>
      </c>
      <c r="G64" s="91">
        <v>4.9000000000000004</v>
      </c>
      <c r="H64" s="78">
        <v>5</v>
      </c>
      <c r="I64" s="78">
        <v>5</v>
      </c>
      <c r="J64" s="78">
        <v>5</v>
      </c>
      <c r="K64" s="78">
        <v>5.35</v>
      </c>
      <c r="L64" s="396"/>
    </row>
    <row r="65" spans="2:12" ht="13.5" thickBot="1" x14ac:dyDescent="0.25">
      <c r="B65" s="92" t="s">
        <v>6</v>
      </c>
      <c r="C65" s="93" t="s">
        <v>248</v>
      </c>
      <c r="D65" s="94"/>
      <c r="E65" s="95"/>
      <c r="F65" s="95"/>
      <c r="G65" s="95"/>
      <c r="H65" s="96"/>
      <c r="I65" s="96"/>
      <c r="J65" s="96"/>
      <c r="K65" s="96"/>
      <c r="L65" s="400"/>
    </row>
    <row r="66" spans="2:12" ht="13.5" thickBot="1" x14ac:dyDescent="0.25">
      <c r="B66" s="534" t="s">
        <v>42</v>
      </c>
      <c r="C66" s="535"/>
      <c r="D66" s="97"/>
      <c r="E66" s="65">
        <v>401.5</v>
      </c>
      <c r="F66" s="65">
        <f>SUM(F62:F64)</f>
        <v>419.09999999999997</v>
      </c>
      <c r="G66" s="65">
        <f>SUM(G62:G64)</f>
        <v>413.22999999999996</v>
      </c>
      <c r="H66" s="89">
        <v>413.33</v>
      </c>
      <c r="I66" s="89">
        <v>437.53</v>
      </c>
      <c r="J66" s="89">
        <v>472.8</v>
      </c>
      <c r="K66" s="89">
        <v>473.15</v>
      </c>
      <c r="L66" s="399">
        <f>ROUND(SUM(L62:L65),2)</f>
        <v>0</v>
      </c>
    </row>
    <row r="67" spans="2:12" ht="13.5" thickBot="1" x14ac:dyDescent="0.25">
      <c r="B67" s="366"/>
      <c r="C67" s="367"/>
      <c r="D67" s="367"/>
      <c r="E67" s="370"/>
      <c r="F67" s="370"/>
      <c r="G67" s="370"/>
      <c r="H67" s="367"/>
      <c r="I67" s="367"/>
      <c r="J67" s="367"/>
      <c r="K67" s="367"/>
      <c r="L67" s="377"/>
    </row>
    <row r="68" spans="2:12" ht="13.5" thickBot="1" x14ac:dyDescent="0.25">
      <c r="B68" s="52" t="s">
        <v>107</v>
      </c>
      <c r="C68" s="53"/>
      <c r="D68" s="53"/>
      <c r="E68" s="54"/>
      <c r="F68" s="54"/>
      <c r="G68" s="54"/>
      <c r="H68" s="53"/>
      <c r="I68" s="53"/>
      <c r="J68" s="53"/>
      <c r="K68" s="53"/>
      <c r="L68" s="388"/>
    </row>
    <row r="69" spans="2:12" x14ac:dyDescent="0.2">
      <c r="B69" s="362">
        <v>2</v>
      </c>
      <c r="C69" s="560" t="s">
        <v>108</v>
      </c>
      <c r="D69" s="560"/>
      <c r="E69" s="90" t="s">
        <v>14</v>
      </c>
      <c r="F69" s="90" t="s">
        <v>14</v>
      </c>
      <c r="G69" s="90" t="s">
        <v>14</v>
      </c>
      <c r="H69" s="32" t="s">
        <v>14</v>
      </c>
      <c r="I69" s="32" t="s">
        <v>14</v>
      </c>
      <c r="J69" s="32" t="s">
        <v>14</v>
      </c>
      <c r="K69" s="32" t="s">
        <v>14</v>
      </c>
      <c r="L69" s="381" t="s">
        <v>14</v>
      </c>
    </row>
    <row r="70" spans="2:12" x14ac:dyDescent="0.2">
      <c r="B70" s="41" t="s">
        <v>97</v>
      </c>
      <c r="C70" s="562" t="s">
        <v>109</v>
      </c>
      <c r="D70" s="562"/>
      <c r="E70" s="42">
        <v>18.25</v>
      </c>
      <c r="F70" s="78" t="e">
        <f>UNIFORMES!#REF!</f>
        <v>#REF!</v>
      </c>
      <c r="G70" s="78" t="e">
        <f>UNIFORMES!#REF!</f>
        <v>#REF!</v>
      </c>
      <c r="H70" s="78">
        <v>18.25</v>
      </c>
      <c r="I70" s="78">
        <v>18.25</v>
      </c>
      <c r="J70" s="78">
        <v>18.25</v>
      </c>
      <c r="K70" s="78">
        <v>18.25</v>
      </c>
      <c r="L70" s="401">
        <f>L46</f>
        <v>0</v>
      </c>
    </row>
    <row r="71" spans="2:12" x14ac:dyDescent="0.2">
      <c r="B71" s="41" t="s">
        <v>101</v>
      </c>
      <c r="C71" s="562" t="s">
        <v>103</v>
      </c>
      <c r="D71" s="562"/>
      <c r="E71" s="42">
        <v>197.69</v>
      </c>
      <c r="F71" s="78" t="e">
        <f>'EQUIPAMENTOS - GERAL'!#REF!</f>
        <v>#REF!</v>
      </c>
      <c r="G71" s="78" t="e">
        <f>'EQUIPAMENTOS - GERAL'!#REF!</f>
        <v>#REF!</v>
      </c>
      <c r="H71" s="78">
        <v>197.69</v>
      </c>
      <c r="I71" s="78">
        <v>197.69</v>
      </c>
      <c r="J71" s="78">
        <v>197.69</v>
      </c>
      <c r="K71" s="78">
        <v>197.69</v>
      </c>
      <c r="L71" s="401">
        <f>L58</f>
        <v>0</v>
      </c>
    </row>
    <row r="72" spans="2:12" ht="13.5" thickBot="1" x14ac:dyDescent="0.25">
      <c r="B72" s="41" t="s">
        <v>105</v>
      </c>
      <c r="C72" s="562" t="s">
        <v>40</v>
      </c>
      <c r="D72" s="562"/>
      <c r="E72" s="42">
        <v>6.05</v>
      </c>
      <c r="F72" s="78" t="e">
        <f>'EQUIPAMENTOS - GERAL'!#REF!</f>
        <v>#REF!</v>
      </c>
      <c r="G72" s="78" t="e">
        <f>'EQUIPAMENTOS - GERAL'!#REF!</f>
        <v>#REF!</v>
      </c>
      <c r="H72" s="78">
        <v>6.05</v>
      </c>
      <c r="I72" s="78">
        <v>6.05</v>
      </c>
      <c r="J72" s="78">
        <v>6.05</v>
      </c>
      <c r="K72" s="78">
        <v>6.05</v>
      </c>
      <c r="L72" s="401">
        <f>L66</f>
        <v>0</v>
      </c>
    </row>
    <row r="73" spans="2:12" ht="13.5" thickBot="1" x14ac:dyDescent="0.25">
      <c r="B73" s="534" t="s">
        <v>46</v>
      </c>
      <c r="C73" s="535"/>
      <c r="D73" s="97"/>
      <c r="E73" s="65">
        <v>221.99</v>
      </c>
      <c r="F73" s="65" t="e">
        <f>SUM(F70:F72)</f>
        <v>#REF!</v>
      </c>
      <c r="G73" s="65" t="e">
        <f>SUM(G70:G72)</f>
        <v>#REF!</v>
      </c>
      <c r="H73" s="89">
        <v>221.99</v>
      </c>
      <c r="I73" s="89">
        <v>221.99</v>
      </c>
      <c r="J73" s="89">
        <v>221.99</v>
      </c>
      <c r="K73" s="89">
        <v>221.99</v>
      </c>
      <c r="L73" s="399">
        <f>ROUND(SUM(L70:L72),2)</f>
        <v>0</v>
      </c>
    </row>
    <row r="74" spans="2:12" ht="13.5" thickBot="1" x14ac:dyDescent="0.25">
      <c r="B74" s="366"/>
      <c r="C74" s="367"/>
      <c r="D74" s="367"/>
      <c r="E74" s="370"/>
      <c r="F74" s="370"/>
      <c r="G74" s="370"/>
      <c r="H74" s="367"/>
      <c r="I74" s="367"/>
      <c r="J74" s="367"/>
      <c r="K74" s="367"/>
      <c r="L74" s="377"/>
    </row>
    <row r="75" spans="2:12" ht="13.5" thickBot="1" x14ac:dyDescent="0.25">
      <c r="B75" s="52" t="s">
        <v>111</v>
      </c>
      <c r="C75" s="53"/>
      <c r="D75" s="53"/>
      <c r="E75" s="54"/>
      <c r="F75" s="54"/>
      <c r="G75" s="54"/>
      <c r="H75" s="53"/>
      <c r="I75" s="53"/>
      <c r="J75" s="53"/>
      <c r="K75" s="53"/>
      <c r="L75" s="388"/>
    </row>
    <row r="76" spans="2:12" s="72" customFormat="1" ht="13.5" thickBot="1" x14ac:dyDescent="0.25">
      <c r="B76" s="373"/>
      <c r="C76" s="102"/>
      <c r="D76" s="102"/>
      <c r="E76" s="103"/>
      <c r="F76" s="103"/>
      <c r="G76" s="103"/>
      <c r="H76" s="102"/>
      <c r="I76" s="102"/>
      <c r="J76" s="102"/>
      <c r="K76" s="102"/>
      <c r="L76" s="402"/>
    </row>
    <row r="77" spans="2:12" x14ac:dyDescent="0.2">
      <c r="B77" s="362">
        <v>3</v>
      </c>
      <c r="C77" s="360" t="s">
        <v>50</v>
      </c>
      <c r="D77" s="363" t="s">
        <v>18</v>
      </c>
      <c r="E77" s="75" t="s">
        <v>14</v>
      </c>
      <c r="F77" s="75" t="s">
        <v>14</v>
      </c>
      <c r="G77" s="75" t="s">
        <v>14</v>
      </c>
      <c r="H77" s="32" t="s">
        <v>14</v>
      </c>
      <c r="I77" s="32" t="s">
        <v>14</v>
      </c>
      <c r="J77" s="32" t="s">
        <v>14</v>
      </c>
      <c r="K77" s="32" t="s">
        <v>14</v>
      </c>
      <c r="L77" s="381" t="s">
        <v>14</v>
      </c>
    </row>
    <row r="78" spans="2:12" x14ac:dyDescent="0.2">
      <c r="B78" s="315" t="s">
        <v>0</v>
      </c>
      <c r="C78" s="359" t="s">
        <v>68</v>
      </c>
      <c r="D78" s="76">
        <f>ENCARGOS!D75</f>
        <v>4.1999999999999997E-3</v>
      </c>
      <c r="E78" s="77">
        <v>81.63</v>
      </c>
      <c r="F78" s="78">
        <f>ROUND(D78*$F$38,2)</f>
        <v>4.12</v>
      </c>
      <c r="G78" s="77">
        <v>89.78</v>
      </c>
      <c r="H78" s="78">
        <v>89.82</v>
      </c>
      <c r="I78" s="78">
        <v>89.82</v>
      </c>
      <c r="J78" s="78">
        <v>95.84</v>
      </c>
      <c r="K78" s="78">
        <v>95.84</v>
      </c>
      <c r="L78" s="396">
        <f>ROUND(D78*$L$38,2)</f>
        <v>0</v>
      </c>
    </row>
    <row r="79" spans="2:12" x14ac:dyDescent="0.2">
      <c r="B79" s="315" t="s">
        <v>2</v>
      </c>
      <c r="C79" s="359" t="s">
        <v>112</v>
      </c>
      <c r="D79" s="76">
        <f>ENCARGOS!D83</f>
        <v>2.9999999999999997E-4</v>
      </c>
      <c r="E79" s="77">
        <v>82.63</v>
      </c>
      <c r="F79" s="78">
        <f t="shared" ref="F79:F83" si="2">ROUND(D79*$F$38,2)</f>
        <v>0.28999999999999998</v>
      </c>
      <c r="G79" s="77">
        <v>89.78</v>
      </c>
      <c r="H79" s="78">
        <v>89.82</v>
      </c>
      <c r="I79" s="78">
        <v>89.82</v>
      </c>
      <c r="J79" s="78">
        <v>95.84</v>
      </c>
      <c r="K79" s="78">
        <v>95.84</v>
      </c>
      <c r="L79" s="396">
        <f t="shared" ref="L79:L83" si="3">ROUND(D79*$L$38,2)</f>
        <v>0</v>
      </c>
    </row>
    <row r="80" spans="2:12" x14ac:dyDescent="0.2">
      <c r="B80" s="315" t="s">
        <v>4</v>
      </c>
      <c r="C80" s="359" t="s">
        <v>113</v>
      </c>
      <c r="D80" s="76">
        <f>ENCARGOS!D88</f>
        <v>3.4700000000000002E-2</v>
      </c>
      <c r="E80" s="77">
        <v>83.63</v>
      </c>
      <c r="F80" s="78">
        <f t="shared" si="2"/>
        <v>34.01</v>
      </c>
      <c r="G80" s="77">
        <v>89.78</v>
      </c>
      <c r="H80" s="78">
        <v>89.82</v>
      </c>
      <c r="I80" s="78">
        <v>89.82</v>
      </c>
      <c r="J80" s="78">
        <v>95.84</v>
      </c>
      <c r="K80" s="78">
        <v>95.84</v>
      </c>
      <c r="L80" s="396">
        <f t="shared" si="3"/>
        <v>0</v>
      </c>
    </row>
    <row r="81" spans="2:12" x14ac:dyDescent="0.2">
      <c r="B81" s="315" t="s">
        <v>6</v>
      </c>
      <c r="C81" s="359" t="s">
        <v>71</v>
      </c>
      <c r="D81" s="76">
        <f>ENCARGOS!D93</f>
        <v>1.9400000000000001E-2</v>
      </c>
      <c r="E81" s="77">
        <v>84.63</v>
      </c>
      <c r="F81" s="78">
        <f t="shared" si="2"/>
        <v>19.010000000000002</v>
      </c>
      <c r="G81" s="77">
        <v>89.78</v>
      </c>
      <c r="H81" s="78">
        <v>89.82</v>
      </c>
      <c r="I81" s="78">
        <v>89.82</v>
      </c>
      <c r="J81" s="78">
        <v>95.84</v>
      </c>
      <c r="K81" s="78">
        <v>95.84</v>
      </c>
      <c r="L81" s="396">
        <f t="shared" si="3"/>
        <v>0</v>
      </c>
    </row>
    <row r="82" spans="2:12" ht="12.75" customHeight="1" x14ac:dyDescent="0.2">
      <c r="B82" s="315" t="s">
        <v>7</v>
      </c>
      <c r="C82" s="359" t="s">
        <v>114</v>
      </c>
      <c r="D82" s="76">
        <f>ENCARGOS!D102</f>
        <v>7.0460800000000006E-3</v>
      </c>
      <c r="E82" s="77">
        <v>85.63</v>
      </c>
      <c r="F82" s="78">
        <f t="shared" si="2"/>
        <v>6.91</v>
      </c>
      <c r="G82" s="77">
        <v>89.78</v>
      </c>
      <c r="H82" s="78">
        <v>89.82</v>
      </c>
      <c r="I82" s="78">
        <v>89.82</v>
      </c>
      <c r="J82" s="78">
        <v>95.84</v>
      </c>
      <c r="K82" s="78">
        <v>95.84</v>
      </c>
      <c r="L82" s="396">
        <f t="shared" si="3"/>
        <v>0</v>
      </c>
    </row>
    <row r="83" spans="2:12" ht="13.5" thickBot="1" x14ac:dyDescent="0.25">
      <c r="B83" s="315" t="s">
        <v>8</v>
      </c>
      <c r="C83" s="359" t="s">
        <v>115</v>
      </c>
      <c r="D83" s="76">
        <f>ENCARGOS!D104</f>
        <v>5.9999999999999995E-4</v>
      </c>
      <c r="E83" s="77">
        <v>86.63</v>
      </c>
      <c r="F83" s="78">
        <f t="shared" si="2"/>
        <v>0.59</v>
      </c>
      <c r="G83" s="77">
        <v>89.78</v>
      </c>
      <c r="H83" s="78">
        <v>89.82</v>
      </c>
      <c r="I83" s="78">
        <v>89.82</v>
      </c>
      <c r="J83" s="78">
        <v>95.84</v>
      </c>
      <c r="K83" s="78">
        <v>95.84</v>
      </c>
      <c r="L83" s="396">
        <f t="shared" si="3"/>
        <v>0</v>
      </c>
    </row>
    <row r="84" spans="2:12" ht="13.5" thickBot="1" x14ac:dyDescent="0.25">
      <c r="B84" s="534" t="s">
        <v>46</v>
      </c>
      <c r="C84" s="535"/>
      <c r="D84" s="80">
        <f>SUM(D78:D83)</f>
        <v>6.6246079999999999E-2</v>
      </c>
      <c r="E84" s="65">
        <v>221.99</v>
      </c>
      <c r="F84" s="65">
        <f>SUM(F81:F83)</f>
        <v>26.51</v>
      </c>
      <c r="G84" s="65">
        <f>SUM(G81:G83)</f>
        <v>269.34000000000003</v>
      </c>
      <c r="H84" s="89">
        <v>221.99</v>
      </c>
      <c r="I84" s="89">
        <v>221.99</v>
      </c>
      <c r="J84" s="89">
        <v>221.99</v>
      </c>
      <c r="K84" s="89">
        <v>221.99</v>
      </c>
      <c r="L84" s="399">
        <f>ROUND(SUM(L78:L83),2)</f>
        <v>0</v>
      </c>
    </row>
    <row r="85" spans="2:12" ht="13.5" thickBot="1" x14ac:dyDescent="0.25">
      <c r="B85" s="374"/>
      <c r="C85" s="101"/>
      <c r="D85" s="102"/>
      <c r="E85" s="103"/>
      <c r="F85" s="103"/>
      <c r="G85" s="103"/>
      <c r="H85" s="102"/>
      <c r="I85" s="102"/>
      <c r="J85" s="102"/>
      <c r="K85" s="102"/>
      <c r="L85" s="402"/>
    </row>
    <row r="86" spans="2:12" ht="13.5" thickBot="1" x14ac:dyDescent="0.25">
      <c r="B86" s="52" t="s">
        <v>116</v>
      </c>
      <c r="C86" s="53"/>
      <c r="D86" s="53"/>
      <c r="E86" s="54"/>
      <c r="F86" s="54"/>
      <c r="G86" s="54"/>
      <c r="H86" s="53"/>
      <c r="I86" s="53"/>
      <c r="J86" s="53"/>
      <c r="K86" s="53"/>
      <c r="L86" s="388"/>
    </row>
    <row r="87" spans="2:12" s="72" customFormat="1" ht="13.5" thickBot="1" x14ac:dyDescent="0.25">
      <c r="B87" s="373"/>
      <c r="C87" s="102"/>
      <c r="D87" s="102"/>
      <c r="E87" s="103"/>
      <c r="F87" s="103"/>
      <c r="G87" s="103"/>
      <c r="H87" s="102"/>
      <c r="I87" s="102"/>
      <c r="J87" s="102"/>
      <c r="K87" s="102"/>
      <c r="L87" s="402"/>
    </row>
    <row r="88" spans="2:12" x14ac:dyDescent="0.2">
      <c r="B88" s="362" t="s">
        <v>45</v>
      </c>
      <c r="C88" s="360" t="s">
        <v>117</v>
      </c>
      <c r="D88" s="363" t="s">
        <v>18</v>
      </c>
      <c r="E88" s="75" t="s">
        <v>14</v>
      </c>
      <c r="F88" s="75" t="s">
        <v>14</v>
      </c>
      <c r="G88" s="75" t="s">
        <v>14</v>
      </c>
      <c r="H88" s="32" t="s">
        <v>14</v>
      </c>
      <c r="I88" s="32" t="s">
        <v>14</v>
      </c>
      <c r="J88" s="32" t="s">
        <v>14</v>
      </c>
      <c r="K88" s="32" t="s">
        <v>14</v>
      </c>
      <c r="L88" s="381" t="s">
        <v>14</v>
      </c>
    </row>
    <row r="89" spans="2:12" x14ac:dyDescent="0.2">
      <c r="B89" s="41" t="s">
        <v>0</v>
      </c>
      <c r="C89" s="359" t="s">
        <v>134</v>
      </c>
      <c r="D89" s="76">
        <f>ENCARGOS!D112</f>
        <v>8.3299999999999999E-2</v>
      </c>
      <c r="E89" s="77">
        <v>108.88</v>
      </c>
      <c r="F89" s="78">
        <f>ROUND(D89*$F$38,2)</f>
        <v>81.63</v>
      </c>
      <c r="G89" s="77">
        <v>119.74</v>
      </c>
      <c r="H89" s="78">
        <v>119.74</v>
      </c>
      <c r="I89" s="78">
        <v>119.74</v>
      </c>
      <c r="J89" s="78">
        <v>127.77</v>
      </c>
      <c r="K89" s="78">
        <v>127.77</v>
      </c>
      <c r="L89" s="396">
        <f>ROUND(D89*$L$38,2)</f>
        <v>0</v>
      </c>
    </row>
    <row r="90" spans="2:12" x14ac:dyDescent="0.2">
      <c r="B90" s="41" t="s">
        <v>2</v>
      </c>
      <c r="C90" s="359" t="s">
        <v>135</v>
      </c>
      <c r="D90" s="76">
        <f>ENCARGOS!D118</f>
        <v>2.8E-3</v>
      </c>
      <c r="E90" s="77">
        <v>32.630000000000003</v>
      </c>
      <c r="F90" s="78">
        <f t="shared" ref="F90:F93" si="4">ROUND(D90*$F$38,2)</f>
        <v>2.74</v>
      </c>
      <c r="G90" s="77">
        <v>35.89</v>
      </c>
      <c r="H90" s="78">
        <v>35.89</v>
      </c>
      <c r="I90" s="78">
        <v>35.89</v>
      </c>
      <c r="J90" s="78">
        <v>38.299999999999997</v>
      </c>
      <c r="K90" s="78">
        <v>38.299999999999997</v>
      </c>
      <c r="L90" s="396">
        <f>ROUND(D90*$L$38,2)</f>
        <v>0</v>
      </c>
    </row>
    <row r="91" spans="2:12" x14ac:dyDescent="0.2">
      <c r="B91" s="41" t="s">
        <v>4</v>
      </c>
      <c r="C91" s="359" t="s">
        <v>136</v>
      </c>
      <c r="D91" s="76">
        <f>ENCARGOS!D126</f>
        <v>2.0000000000000001E-4</v>
      </c>
      <c r="E91" s="77">
        <v>2.84</v>
      </c>
      <c r="F91" s="78">
        <f t="shared" si="4"/>
        <v>0.2</v>
      </c>
      <c r="G91" s="77">
        <v>3.13</v>
      </c>
      <c r="H91" s="78">
        <v>3.13</v>
      </c>
      <c r="I91" s="78">
        <v>3.13</v>
      </c>
      <c r="J91" s="78">
        <v>3.34</v>
      </c>
      <c r="K91" s="78">
        <v>3.34</v>
      </c>
      <c r="L91" s="396">
        <f>ROUND(D91*$L$38,2)</f>
        <v>0</v>
      </c>
    </row>
    <row r="92" spans="2:12" x14ac:dyDescent="0.2">
      <c r="B92" s="41" t="s">
        <v>6</v>
      </c>
      <c r="C92" s="359" t="s">
        <v>137</v>
      </c>
      <c r="D92" s="76">
        <f>ENCARGOS!D139</f>
        <v>2.7000000000000001E-3</v>
      </c>
      <c r="E92" s="77">
        <v>13.62</v>
      </c>
      <c r="F92" s="78">
        <f t="shared" si="4"/>
        <v>2.65</v>
      </c>
      <c r="G92" s="77">
        <v>14.98</v>
      </c>
      <c r="H92" s="78">
        <v>14.98</v>
      </c>
      <c r="I92" s="78">
        <v>14.98</v>
      </c>
      <c r="J92" s="78">
        <v>15.99</v>
      </c>
      <c r="K92" s="78">
        <v>15.99</v>
      </c>
      <c r="L92" s="396">
        <f>ROUND(D92*$L$38,2)</f>
        <v>0</v>
      </c>
    </row>
    <row r="93" spans="2:12" x14ac:dyDescent="0.2">
      <c r="B93" s="41" t="s">
        <v>7</v>
      </c>
      <c r="C93" s="359" t="s">
        <v>138</v>
      </c>
      <c r="D93" s="76">
        <f>ENCARGOS!D147</f>
        <v>6.9999999999999999E-4</v>
      </c>
      <c r="E93" s="77">
        <v>8.1300000000000008</v>
      </c>
      <c r="F93" s="78">
        <f t="shared" si="4"/>
        <v>0.69</v>
      </c>
      <c r="G93" s="77">
        <v>8.9499999999999993</v>
      </c>
      <c r="H93" s="78">
        <v>8.9499999999999993</v>
      </c>
      <c r="I93" s="78">
        <v>8.9499999999999993</v>
      </c>
      <c r="J93" s="78">
        <v>9.5500000000000007</v>
      </c>
      <c r="K93" s="78">
        <v>9.5500000000000007</v>
      </c>
      <c r="L93" s="396">
        <f>ROUND(D93*$L$38,2)</f>
        <v>0</v>
      </c>
    </row>
    <row r="94" spans="2:12" ht="13.5" thickBot="1" x14ac:dyDescent="0.25">
      <c r="B94" s="41" t="s">
        <v>8</v>
      </c>
      <c r="C94" s="359" t="s">
        <v>139</v>
      </c>
      <c r="D94" s="76"/>
      <c r="E94" s="77"/>
      <c r="F94" s="79"/>
      <c r="G94" s="77"/>
      <c r="H94" s="78"/>
      <c r="I94" s="78"/>
      <c r="J94" s="78"/>
      <c r="K94" s="78"/>
      <c r="L94" s="396"/>
    </row>
    <row r="95" spans="2:12" ht="13.5" customHeight="1" thickBot="1" x14ac:dyDescent="0.25">
      <c r="B95" s="539" t="s">
        <v>46</v>
      </c>
      <c r="C95" s="541"/>
      <c r="D95" s="80">
        <f>SUM(D89:D94)</f>
        <v>8.9700000000000002E-2</v>
      </c>
      <c r="E95" s="81">
        <v>226.43</v>
      </c>
      <c r="F95" s="81" t="e">
        <f>SUM(#REF!)</f>
        <v>#REF!</v>
      </c>
      <c r="G95" s="81" t="e">
        <f>SUM(#REF!)</f>
        <v>#REF!</v>
      </c>
      <c r="H95" s="82">
        <v>249.04</v>
      </c>
      <c r="I95" s="82">
        <v>249.04</v>
      </c>
      <c r="J95" s="82">
        <v>265.75</v>
      </c>
      <c r="K95" s="82">
        <v>265.75</v>
      </c>
      <c r="L95" s="397">
        <f>SUM(L89:L94)</f>
        <v>0</v>
      </c>
    </row>
    <row r="96" spans="2:12" s="72" customFormat="1" ht="13.5" customHeight="1" thickBot="1" x14ac:dyDescent="0.25">
      <c r="B96" s="104"/>
      <c r="C96" s="105"/>
      <c r="D96" s="106"/>
      <c r="E96" s="107"/>
      <c r="F96" s="107"/>
      <c r="G96" s="107"/>
      <c r="H96" s="108"/>
      <c r="I96" s="108"/>
      <c r="J96" s="108"/>
      <c r="K96" s="108"/>
      <c r="L96" s="403"/>
    </row>
    <row r="97" spans="1:14" x14ac:dyDescent="0.2">
      <c r="B97" s="362" t="s">
        <v>47</v>
      </c>
      <c r="C97" s="360" t="s">
        <v>140</v>
      </c>
      <c r="D97" s="363" t="s">
        <v>18</v>
      </c>
      <c r="E97" s="75" t="s">
        <v>14</v>
      </c>
      <c r="F97" s="75" t="s">
        <v>14</v>
      </c>
      <c r="G97" s="75" t="s">
        <v>14</v>
      </c>
      <c r="H97" s="32" t="s">
        <v>14</v>
      </c>
      <c r="I97" s="32" t="s">
        <v>14</v>
      </c>
      <c r="J97" s="32" t="s">
        <v>14</v>
      </c>
      <c r="K97" s="32" t="s">
        <v>14</v>
      </c>
      <c r="L97" s="381" t="s">
        <v>14</v>
      </c>
    </row>
    <row r="98" spans="1:14" ht="13.5" thickBot="1" x14ac:dyDescent="0.25">
      <c r="B98" s="41" t="s">
        <v>0</v>
      </c>
      <c r="C98" s="359" t="s">
        <v>141</v>
      </c>
      <c r="D98" s="76"/>
      <c r="E98" s="77">
        <v>7.25</v>
      </c>
      <c r="F98" s="78">
        <f>ROUND(D98*$F$38,2)</f>
        <v>0</v>
      </c>
      <c r="G98" s="77">
        <v>7.98</v>
      </c>
      <c r="H98" s="78">
        <v>7.98</v>
      </c>
      <c r="I98" s="78">
        <v>7.98</v>
      </c>
      <c r="J98" s="78">
        <v>8.51</v>
      </c>
      <c r="K98" s="78">
        <v>8.51</v>
      </c>
      <c r="L98" s="396">
        <f>ROUND(D98*$L$38,2)</f>
        <v>0</v>
      </c>
    </row>
    <row r="99" spans="1:14" ht="13.5" customHeight="1" thickBot="1" x14ac:dyDescent="0.25">
      <c r="B99" s="539" t="s">
        <v>46</v>
      </c>
      <c r="C99" s="541"/>
      <c r="D99" s="80"/>
      <c r="E99" s="81">
        <v>9.8800000000000008</v>
      </c>
      <c r="F99" s="81">
        <f>SUM(F98:F98)</f>
        <v>0</v>
      </c>
      <c r="G99" s="81">
        <f>SUM(G98:G98)</f>
        <v>7.98</v>
      </c>
      <c r="H99" s="82">
        <v>10.88</v>
      </c>
      <c r="I99" s="82">
        <v>10.88</v>
      </c>
      <c r="J99" s="82">
        <v>11.6</v>
      </c>
      <c r="K99" s="82">
        <v>11.6</v>
      </c>
      <c r="L99" s="397">
        <f>ROUND(SUM(L98:L98),2)</f>
        <v>0</v>
      </c>
    </row>
    <row r="100" spans="1:14" s="72" customFormat="1" ht="13.5" customHeight="1" thickBot="1" x14ac:dyDescent="0.25">
      <c r="B100" s="375"/>
      <c r="C100" s="69"/>
      <c r="D100" s="109"/>
      <c r="E100" s="110"/>
      <c r="F100" s="110"/>
      <c r="G100" s="110"/>
      <c r="H100" s="111"/>
      <c r="I100" s="111"/>
      <c r="J100" s="111"/>
      <c r="K100" s="111"/>
      <c r="L100" s="404"/>
    </row>
    <row r="101" spans="1:14" s="72" customFormat="1" ht="13.5" customHeight="1" thickBot="1" x14ac:dyDescent="0.25">
      <c r="B101" s="52" t="s">
        <v>118</v>
      </c>
      <c r="C101" s="53"/>
      <c r="D101" s="53"/>
      <c r="E101" s="110"/>
      <c r="F101" s="110"/>
      <c r="G101" s="110"/>
      <c r="H101" s="111"/>
      <c r="I101" s="111"/>
      <c r="J101" s="111"/>
      <c r="K101" s="111"/>
      <c r="L101" s="388"/>
    </row>
    <row r="102" spans="1:14" x14ac:dyDescent="0.2">
      <c r="B102" s="362">
        <v>4</v>
      </c>
      <c r="C102" s="542" t="s">
        <v>119</v>
      </c>
      <c r="D102" s="543"/>
      <c r="E102" s="75" t="s">
        <v>14</v>
      </c>
      <c r="F102" s="75" t="s">
        <v>14</v>
      </c>
      <c r="G102" s="75" t="s">
        <v>14</v>
      </c>
      <c r="H102" s="32" t="s">
        <v>14</v>
      </c>
      <c r="I102" s="32" t="s">
        <v>14</v>
      </c>
      <c r="J102" s="32" t="s">
        <v>14</v>
      </c>
      <c r="K102" s="32" t="s">
        <v>14</v>
      </c>
      <c r="L102" s="381" t="s">
        <v>14</v>
      </c>
    </row>
    <row r="103" spans="1:14" x14ac:dyDescent="0.2">
      <c r="B103" s="41" t="s">
        <v>45</v>
      </c>
      <c r="C103" s="544" t="s">
        <v>142</v>
      </c>
      <c r="D103" s="545"/>
      <c r="E103" s="77">
        <v>62.92</v>
      </c>
      <c r="F103" s="78">
        <f t="shared" ref="F103:F104" si="5">ROUND(D103*$F$38,2)</f>
        <v>0</v>
      </c>
      <c r="G103" s="77">
        <v>69.19</v>
      </c>
      <c r="H103" s="78">
        <v>69.19</v>
      </c>
      <c r="I103" s="78">
        <v>69.19</v>
      </c>
      <c r="J103" s="78">
        <v>73.83</v>
      </c>
      <c r="K103" s="78">
        <v>73.83</v>
      </c>
      <c r="L103" s="396">
        <f>L95</f>
        <v>0</v>
      </c>
    </row>
    <row r="104" spans="1:14" ht="13.5" thickBot="1" x14ac:dyDescent="0.25">
      <c r="B104" s="41" t="s">
        <v>47</v>
      </c>
      <c r="C104" s="546" t="s">
        <v>140</v>
      </c>
      <c r="D104" s="547"/>
      <c r="E104" s="77">
        <v>5.03</v>
      </c>
      <c r="F104" s="78">
        <f t="shared" si="5"/>
        <v>0</v>
      </c>
      <c r="G104" s="77">
        <v>5.54</v>
      </c>
      <c r="H104" s="78">
        <v>5.54</v>
      </c>
      <c r="I104" s="78">
        <v>5.54</v>
      </c>
      <c r="J104" s="78">
        <v>5.91</v>
      </c>
      <c r="K104" s="78">
        <v>5.91</v>
      </c>
      <c r="L104" s="396">
        <f>L99</f>
        <v>0</v>
      </c>
    </row>
    <row r="105" spans="1:14" ht="13.5" customHeight="1" thickBot="1" x14ac:dyDescent="0.25">
      <c r="B105" s="539" t="s">
        <v>46</v>
      </c>
      <c r="C105" s="540"/>
      <c r="D105" s="541"/>
      <c r="E105" s="81">
        <v>109.63</v>
      </c>
      <c r="F105" s="81">
        <f>SUM(F103:F104)</f>
        <v>0</v>
      </c>
      <c r="G105" s="81">
        <f>SUM(G103:G104)</f>
        <v>74.73</v>
      </c>
      <c r="H105" s="82">
        <v>120.58</v>
      </c>
      <c r="I105" s="82">
        <v>120.58</v>
      </c>
      <c r="J105" s="82">
        <v>128.66</v>
      </c>
      <c r="K105" s="82">
        <v>128.66</v>
      </c>
      <c r="L105" s="397">
        <f>ROUND(SUM(L103:L104),2)</f>
        <v>0</v>
      </c>
    </row>
    <row r="106" spans="1:14" ht="13.5" thickBot="1" x14ac:dyDescent="0.25">
      <c r="B106" s="366"/>
      <c r="C106" s="367"/>
      <c r="D106" s="367"/>
      <c r="E106" s="370"/>
      <c r="F106" s="370"/>
      <c r="G106" s="370"/>
      <c r="H106" s="367"/>
      <c r="I106" s="367"/>
      <c r="J106" s="367"/>
      <c r="K106" s="367"/>
      <c r="L106" s="377"/>
    </row>
    <row r="107" spans="1:14" s="116" customFormat="1" ht="13.5" customHeight="1" thickBot="1" x14ac:dyDescent="0.25">
      <c r="A107" s="14"/>
      <c r="B107" s="52" t="s">
        <v>120</v>
      </c>
      <c r="C107" s="53"/>
      <c r="D107" s="53"/>
      <c r="E107" s="54"/>
      <c r="F107" s="54"/>
      <c r="G107" s="54"/>
      <c r="H107" s="53"/>
      <c r="I107" s="53"/>
      <c r="J107" s="53"/>
      <c r="K107" s="53"/>
      <c r="L107" s="388"/>
      <c r="M107" s="14"/>
    </row>
    <row r="108" spans="1:14" s="121" customFormat="1" ht="13.5" customHeight="1" thickBot="1" x14ac:dyDescent="0.25">
      <c r="A108" s="72"/>
      <c r="B108" s="117"/>
      <c r="C108" s="118"/>
      <c r="D108" s="118"/>
      <c r="E108" s="119"/>
      <c r="F108" s="119"/>
      <c r="G108" s="119"/>
      <c r="H108" s="118"/>
      <c r="I108" s="118"/>
      <c r="J108" s="118"/>
      <c r="K108" s="118"/>
      <c r="L108" s="405"/>
      <c r="M108" s="72"/>
    </row>
    <row r="109" spans="1:14" s="116" customFormat="1" x14ac:dyDescent="0.2">
      <c r="A109" s="14"/>
      <c r="B109" s="362">
        <v>5</v>
      </c>
      <c r="C109" s="551" t="s">
        <v>43</v>
      </c>
      <c r="D109" s="551"/>
      <c r="E109" s="123" t="s">
        <v>14</v>
      </c>
      <c r="F109" s="123" t="s">
        <v>14</v>
      </c>
      <c r="G109" s="123" t="s">
        <v>14</v>
      </c>
      <c r="H109" s="363" t="s">
        <v>14</v>
      </c>
      <c r="I109" s="363" t="s">
        <v>14</v>
      </c>
      <c r="J109" s="363" t="s">
        <v>14</v>
      </c>
      <c r="K109" s="363" t="s">
        <v>14</v>
      </c>
      <c r="L109" s="381" t="s">
        <v>14</v>
      </c>
      <c r="M109" s="14"/>
    </row>
    <row r="110" spans="1:14" s="116" customFormat="1" x14ac:dyDescent="0.2">
      <c r="A110" s="14"/>
      <c r="B110" s="41" t="s">
        <v>0</v>
      </c>
      <c r="C110" s="548" t="s">
        <v>121</v>
      </c>
      <c r="D110" s="548"/>
      <c r="E110" s="125">
        <v>21.75</v>
      </c>
      <c r="F110" s="126" t="e">
        <f>ROUND((#REF!+F73+F66+F38)*$D$110,2)</f>
        <v>#REF!</v>
      </c>
      <c r="G110" s="126" t="e">
        <f>ROUND((#REF!+G73+G66+G38)*$D$110,2)</f>
        <v>#REF!</v>
      </c>
      <c r="H110" s="126">
        <v>23.48</v>
      </c>
      <c r="I110" s="126">
        <v>23.72</v>
      </c>
      <c r="J110" s="126">
        <v>25.23</v>
      </c>
      <c r="K110" s="126">
        <v>25.23</v>
      </c>
      <c r="L110" s="396"/>
      <c r="M110" s="127"/>
    </row>
    <row r="111" spans="1:14" s="116" customFormat="1" x14ac:dyDescent="0.2">
      <c r="A111" s="14"/>
      <c r="B111" s="41" t="s">
        <v>2</v>
      </c>
      <c r="C111" s="548" t="s">
        <v>44</v>
      </c>
      <c r="D111" s="548"/>
      <c r="E111" s="125">
        <v>408.86</v>
      </c>
      <c r="F111" s="126" t="e">
        <f>SUM(F114:F115)</f>
        <v>#REF!</v>
      </c>
      <c r="G111" s="126" t="e">
        <f>SUM(G114:G115)</f>
        <v>#REF!</v>
      </c>
      <c r="H111" s="126">
        <v>441.46000000000004</v>
      </c>
      <c r="I111" s="126">
        <v>445.88</v>
      </c>
      <c r="J111" s="126">
        <v>474.25</v>
      </c>
      <c r="K111" s="126">
        <v>474.29999999999995</v>
      </c>
      <c r="L111" s="396"/>
      <c r="M111" s="128"/>
      <c r="N111" s="128"/>
    </row>
    <row r="112" spans="1:14" s="116" customFormat="1" x14ac:dyDescent="0.2">
      <c r="A112" s="14"/>
      <c r="B112" s="41" t="s">
        <v>147</v>
      </c>
      <c r="C112" s="359" t="s">
        <v>262</v>
      </c>
      <c r="D112" s="359"/>
      <c r="E112" s="125"/>
      <c r="F112" s="126"/>
      <c r="G112" s="126"/>
      <c r="H112" s="126"/>
      <c r="I112" s="126"/>
      <c r="J112" s="126"/>
      <c r="K112" s="126"/>
      <c r="L112" s="396"/>
      <c r="M112" s="128"/>
      <c r="N112" s="128"/>
    </row>
    <row r="113" spans="1:14" s="116" customFormat="1" x14ac:dyDescent="0.2">
      <c r="A113" s="14"/>
      <c r="B113" s="41" t="s">
        <v>148</v>
      </c>
      <c r="C113" s="359" t="s">
        <v>264</v>
      </c>
      <c r="D113" s="359"/>
      <c r="E113" s="125"/>
      <c r="F113" s="126"/>
      <c r="G113" s="126"/>
      <c r="H113" s="126"/>
      <c r="I113" s="126"/>
      <c r="J113" s="126"/>
      <c r="K113" s="126"/>
      <c r="L113" s="396"/>
      <c r="M113" s="128"/>
      <c r="N113" s="128"/>
    </row>
    <row r="114" spans="1:14" s="116" customFormat="1" x14ac:dyDescent="0.2">
      <c r="A114" s="14"/>
      <c r="B114" s="41" t="s">
        <v>4</v>
      </c>
      <c r="C114" s="548" t="s">
        <v>263</v>
      </c>
      <c r="D114" s="548"/>
      <c r="E114" s="129">
        <v>265.39999999999998</v>
      </c>
      <c r="F114" s="130" t="e">
        <f>ROUND(((#REF!+F110+#REF!+F73+F66+F38)/(1-$D$111))*$D$114,2)</f>
        <v>#REF!</v>
      </c>
      <c r="G114" s="130" t="e">
        <f>ROUND(((#REF!+G110+#REF!+G73+G66+G38)/(1-$D$111))*$D$114,2)</f>
        <v>#REF!</v>
      </c>
      <c r="H114" s="130">
        <v>286.56</v>
      </c>
      <c r="I114" s="130">
        <v>289.43</v>
      </c>
      <c r="J114" s="130">
        <v>307.85000000000002</v>
      </c>
      <c r="K114" s="130">
        <v>307.88</v>
      </c>
      <c r="L114" s="396"/>
      <c r="M114" s="131"/>
      <c r="N114" s="131"/>
    </row>
    <row r="115" spans="1:14" s="116" customFormat="1" ht="13.5" thickBot="1" x14ac:dyDescent="0.25">
      <c r="A115" s="14"/>
      <c r="B115" s="41" t="s">
        <v>6</v>
      </c>
      <c r="C115" s="549" t="s">
        <v>29</v>
      </c>
      <c r="D115" s="550"/>
      <c r="E115" s="84">
        <v>143.46</v>
      </c>
      <c r="F115" s="78" t="e">
        <f>ROUND(((#REF!+F110+#REF!+F73+F66+F38)/(1-$D$111))*$D$115,2)</f>
        <v>#REF!</v>
      </c>
      <c r="G115" s="78" t="e">
        <f>ROUND(((#REF!+G110+#REF!+G73+G66+G38)/(1-$D$111))*$D$115,2)</f>
        <v>#REF!</v>
      </c>
      <c r="H115" s="78">
        <v>154.9</v>
      </c>
      <c r="I115" s="78">
        <v>156.44999999999999</v>
      </c>
      <c r="J115" s="78">
        <v>166.4</v>
      </c>
      <c r="K115" s="78">
        <v>166.42</v>
      </c>
      <c r="L115" s="396"/>
      <c r="M115" s="14"/>
    </row>
    <row r="116" spans="1:14" s="116" customFormat="1" ht="13.5" customHeight="1" thickBot="1" x14ac:dyDescent="0.25">
      <c r="A116" s="14"/>
      <c r="B116" s="534" t="s">
        <v>46</v>
      </c>
      <c r="C116" s="535"/>
      <c r="D116" s="536"/>
      <c r="E116" s="88">
        <v>452.56</v>
      </c>
      <c r="F116" s="89" t="e">
        <f>ROUND(SUM(F110+F111+#REF!),2)</f>
        <v>#REF!</v>
      </c>
      <c r="G116" s="89" t="e">
        <f>ROUND(SUM(G110+G111+#REF!),2)</f>
        <v>#REF!</v>
      </c>
      <c r="H116" s="89">
        <v>488.63</v>
      </c>
      <c r="I116" s="89">
        <v>493.53</v>
      </c>
      <c r="J116" s="89">
        <v>524.94000000000005</v>
      </c>
      <c r="K116" s="89">
        <v>524.99</v>
      </c>
      <c r="L116" s="399">
        <f>SUM(L110:L115)</f>
        <v>0</v>
      </c>
      <c r="M116" s="14"/>
    </row>
    <row r="117" spans="1:14" s="121" customFormat="1" ht="13.5" customHeight="1" thickBot="1" x14ac:dyDescent="0.25">
      <c r="A117" s="72"/>
      <c r="B117" s="375"/>
      <c r="C117" s="69"/>
      <c r="D117" s="69"/>
      <c r="E117" s="70"/>
      <c r="F117" s="111"/>
      <c r="G117" s="111"/>
      <c r="H117" s="111"/>
      <c r="I117" s="111"/>
      <c r="J117" s="111"/>
      <c r="K117" s="111"/>
      <c r="L117" s="404"/>
      <c r="M117" s="72"/>
    </row>
    <row r="118" spans="1:14" s="116" customFormat="1" ht="13.5" customHeight="1" thickBot="1" x14ac:dyDescent="0.25">
      <c r="A118" s="14"/>
      <c r="B118" s="52" t="s">
        <v>122</v>
      </c>
      <c r="C118" s="53"/>
      <c r="D118" s="53"/>
      <c r="E118" s="54"/>
      <c r="F118" s="54"/>
      <c r="G118" s="54"/>
      <c r="H118" s="53"/>
      <c r="I118" s="53"/>
      <c r="J118" s="53"/>
      <c r="K118" s="53"/>
      <c r="L118" s="388"/>
      <c r="M118" s="14"/>
    </row>
    <row r="119" spans="1:14" s="121" customFormat="1" ht="13.5" customHeight="1" thickBot="1" x14ac:dyDescent="0.25">
      <c r="A119" s="72"/>
      <c r="B119" s="375"/>
      <c r="C119" s="69"/>
      <c r="D119" s="69"/>
      <c r="E119" s="70"/>
      <c r="F119" s="111"/>
      <c r="G119" s="111"/>
      <c r="H119" s="111"/>
      <c r="I119" s="111"/>
      <c r="J119" s="111"/>
      <c r="K119" s="111"/>
      <c r="L119" s="404"/>
      <c r="M119" s="72"/>
    </row>
    <row r="120" spans="1:14" s="121" customFormat="1" ht="13.5" customHeight="1" x14ac:dyDescent="0.2">
      <c r="A120" s="72"/>
      <c r="B120" s="132">
        <v>6</v>
      </c>
      <c r="C120" s="133" t="s">
        <v>123</v>
      </c>
      <c r="D120" s="134" t="str">
        <f>D77</f>
        <v>%</v>
      </c>
      <c r="E120" s="135">
        <v>355.94</v>
      </c>
      <c r="F120" s="136" t="str">
        <f>F77</f>
        <v>Valor (R$)</v>
      </c>
      <c r="G120" s="135">
        <v>393.09</v>
      </c>
      <c r="H120" s="136">
        <v>393.09</v>
      </c>
      <c r="I120" s="136">
        <v>394.92</v>
      </c>
      <c r="J120" s="136">
        <v>421.36</v>
      </c>
      <c r="K120" s="136">
        <v>421.36</v>
      </c>
      <c r="L120" s="406" t="str">
        <f>L77</f>
        <v>Valor (R$)</v>
      </c>
      <c r="M120" s="72"/>
    </row>
    <row r="121" spans="1:14" s="121" customFormat="1" ht="13.5" customHeight="1" x14ac:dyDescent="0.2">
      <c r="A121" s="72"/>
      <c r="B121" s="41" t="s">
        <v>0</v>
      </c>
      <c r="C121" s="359" t="s">
        <v>124</v>
      </c>
      <c r="D121" s="138">
        <f>ENCARGOS!D164</f>
        <v>0.1</v>
      </c>
      <c r="E121" s="139"/>
      <c r="F121" s="139"/>
      <c r="G121" s="139"/>
      <c r="H121" s="139"/>
      <c r="I121" s="139"/>
      <c r="J121" s="139"/>
      <c r="K121" s="139"/>
      <c r="L121" s="407">
        <f>SUM(L38+L73+L84+L105+L116)*D121</f>
        <v>0</v>
      </c>
      <c r="M121" s="72"/>
    </row>
    <row r="122" spans="1:14" s="121" customFormat="1" ht="13.5" customHeight="1" x14ac:dyDescent="0.2">
      <c r="A122" s="72"/>
      <c r="B122" s="41" t="s">
        <v>2</v>
      </c>
      <c r="C122" s="359" t="s">
        <v>19</v>
      </c>
      <c r="D122" s="83">
        <f>ENCARGOS!D165</f>
        <v>0.05</v>
      </c>
      <c r="E122" s="129">
        <v>111.28</v>
      </c>
      <c r="F122" s="130">
        <f>F100</f>
        <v>0</v>
      </c>
      <c r="G122" s="129">
        <v>122.52</v>
      </c>
      <c r="H122" s="130">
        <v>122.58</v>
      </c>
      <c r="I122" s="130">
        <v>122.73</v>
      </c>
      <c r="J122" s="130">
        <v>130.96</v>
      </c>
      <c r="K122" s="130">
        <v>130.96</v>
      </c>
      <c r="L122" s="407">
        <f>SUM(L38+L73+L84+L105+L116+L121)*D122</f>
        <v>0</v>
      </c>
      <c r="M122" s="72"/>
    </row>
    <row r="123" spans="1:14" s="121" customFormat="1" ht="13.5" customHeight="1" x14ac:dyDescent="0.2">
      <c r="A123" s="72"/>
      <c r="B123" s="41" t="s">
        <v>4</v>
      </c>
      <c r="C123" s="359" t="s">
        <v>20</v>
      </c>
      <c r="D123" s="83"/>
      <c r="E123" s="129">
        <v>9.8800000000000008</v>
      </c>
      <c r="F123" s="130">
        <f>F108</f>
        <v>0</v>
      </c>
      <c r="G123" s="129">
        <v>10.88</v>
      </c>
      <c r="H123" s="130">
        <v>10.88</v>
      </c>
      <c r="I123" s="130">
        <v>10.88</v>
      </c>
      <c r="J123" s="130">
        <v>11.6</v>
      </c>
      <c r="K123" s="130">
        <v>11.6</v>
      </c>
      <c r="L123" s="396"/>
      <c r="M123" s="72"/>
    </row>
    <row r="124" spans="1:14" s="121" customFormat="1" ht="13.5" customHeight="1" x14ac:dyDescent="0.2">
      <c r="A124" s="72"/>
      <c r="B124" s="41"/>
      <c r="C124" s="359" t="s">
        <v>125</v>
      </c>
      <c r="D124" s="83">
        <f>SUM(ENCARGOS!D168:D169)</f>
        <v>3.6499999999999998E-2</v>
      </c>
      <c r="E124" s="129">
        <v>109.63</v>
      </c>
      <c r="F124" s="130" t="e">
        <f>F116</f>
        <v>#REF!</v>
      </c>
      <c r="G124" s="129">
        <v>120.58</v>
      </c>
      <c r="H124" s="130">
        <v>120.58</v>
      </c>
      <c r="I124" s="130">
        <v>120.58</v>
      </c>
      <c r="J124" s="130">
        <v>128.66</v>
      </c>
      <c r="K124" s="130">
        <v>128.66</v>
      </c>
      <c r="L124" s="396">
        <f>SUM(L38+L73+L84+L105+L116+L121+L122)/(1-SUM(D124:D126))*D124</f>
        <v>0</v>
      </c>
      <c r="M124" s="72"/>
    </row>
    <row r="125" spans="1:14" s="121" customFormat="1" ht="13.5" customHeight="1" x14ac:dyDescent="0.2">
      <c r="A125" s="72"/>
      <c r="B125" s="41"/>
      <c r="C125" s="359" t="s">
        <v>126</v>
      </c>
      <c r="D125" s="83"/>
      <c r="E125" s="129">
        <v>226.43</v>
      </c>
      <c r="F125" s="130" t="e">
        <f>#REF!</f>
        <v>#REF!</v>
      </c>
      <c r="G125" s="129">
        <v>249.04</v>
      </c>
      <c r="H125" s="130">
        <v>249.04</v>
      </c>
      <c r="I125" s="130">
        <v>249.04</v>
      </c>
      <c r="J125" s="130">
        <v>265.75</v>
      </c>
      <c r="K125" s="130">
        <v>265.75</v>
      </c>
      <c r="L125" s="396"/>
      <c r="M125" s="72"/>
    </row>
    <row r="126" spans="1:14" s="121" customFormat="1" ht="13.5" customHeight="1" thickBot="1" x14ac:dyDescent="0.25">
      <c r="A126" s="72"/>
      <c r="B126" s="143"/>
      <c r="C126" s="144" t="s">
        <v>127</v>
      </c>
      <c r="D126" s="83">
        <f>ENCARGOS!D172</f>
        <v>0.05</v>
      </c>
      <c r="E126" s="145"/>
      <c r="F126" s="146"/>
      <c r="G126" s="146"/>
      <c r="H126" s="146"/>
      <c r="I126" s="146"/>
      <c r="J126" s="146"/>
      <c r="K126" s="146"/>
      <c r="L126" s="408">
        <f>SUM(L38+L73+L84+L105+L116+L121+L122)/(1-SUM(D124:D126))*D126</f>
        <v>0</v>
      </c>
      <c r="M126" s="72"/>
    </row>
    <row r="127" spans="1:14" s="121" customFormat="1" ht="13.5" customHeight="1" thickBot="1" x14ac:dyDescent="0.25">
      <c r="A127" s="72"/>
      <c r="B127" s="534" t="s">
        <v>46</v>
      </c>
      <c r="C127" s="535"/>
      <c r="D127" s="536"/>
      <c r="E127" s="88">
        <v>452.56</v>
      </c>
      <c r="F127" s="89" t="e">
        <f>ROUND(SUM(F123+F124+#REF!),2)</f>
        <v>#REF!</v>
      </c>
      <c r="G127" s="89" t="e">
        <f>ROUND(SUM(G123+G124+#REF!),2)</f>
        <v>#REF!</v>
      </c>
      <c r="H127" s="89">
        <v>488.63</v>
      </c>
      <c r="I127" s="89">
        <v>493.53</v>
      </c>
      <c r="J127" s="89">
        <v>524.94000000000005</v>
      </c>
      <c r="K127" s="89">
        <v>524.99</v>
      </c>
      <c r="L127" s="399">
        <f>SUM(L121:L126)</f>
        <v>0</v>
      </c>
      <c r="M127" s="72"/>
    </row>
    <row r="128" spans="1:14" s="121" customFormat="1" ht="13.5" customHeight="1" thickBot="1" x14ac:dyDescent="0.25">
      <c r="A128" s="72"/>
      <c r="B128" s="375"/>
      <c r="C128" s="148"/>
      <c r="D128" s="69"/>
      <c r="E128" s="70"/>
      <c r="F128" s="111"/>
      <c r="G128" s="111"/>
      <c r="H128" s="111"/>
      <c r="I128" s="111"/>
      <c r="J128" s="111"/>
      <c r="K128" s="111"/>
      <c r="L128" s="404"/>
      <c r="M128" s="72"/>
    </row>
    <row r="129" spans="1:13" s="116" customFormat="1" ht="13.5" customHeight="1" thickBot="1" x14ac:dyDescent="0.25">
      <c r="A129" s="14"/>
      <c r="B129" s="52" t="s">
        <v>128</v>
      </c>
      <c r="C129" s="53"/>
      <c r="D129" s="53"/>
      <c r="E129" s="54"/>
      <c r="F129" s="54"/>
      <c r="G129" s="54"/>
      <c r="H129" s="53"/>
      <c r="I129" s="53"/>
      <c r="J129" s="53"/>
      <c r="K129" s="53"/>
      <c r="L129" s="388"/>
      <c r="M129" s="14"/>
    </row>
    <row r="130" spans="1:13" s="121" customFormat="1" ht="13.5" customHeight="1" thickBot="1" x14ac:dyDescent="0.25">
      <c r="A130" s="72"/>
      <c r="B130" s="375"/>
      <c r="C130" s="69"/>
      <c r="D130" s="69"/>
      <c r="E130" s="70"/>
      <c r="F130" s="111"/>
      <c r="G130" s="111"/>
      <c r="H130" s="111"/>
      <c r="I130" s="111"/>
      <c r="J130" s="111"/>
      <c r="K130" s="111"/>
      <c r="L130" s="404"/>
      <c r="M130" s="72"/>
    </row>
    <row r="131" spans="1:13" ht="12.75" customHeight="1" x14ac:dyDescent="0.2">
      <c r="B131" s="362"/>
      <c r="C131" s="560" t="s">
        <v>51</v>
      </c>
      <c r="D131" s="560"/>
      <c r="E131" s="90" t="s">
        <v>52</v>
      </c>
      <c r="F131" s="149" t="s">
        <v>52</v>
      </c>
      <c r="G131" s="90" t="s">
        <v>52</v>
      </c>
      <c r="H131" s="32" t="s">
        <v>52</v>
      </c>
      <c r="I131" s="32" t="s">
        <v>52</v>
      </c>
      <c r="J131" s="32" t="s">
        <v>52</v>
      </c>
      <c r="K131" s="32" t="s">
        <v>52</v>
      </c>
      <c r="L131" s="381" t="s">
        <v>52</v>
      </c>
    </row>
    <row r="132" spans="1:13" x14ac:dyDescent="0.2">
      <c r="B132" s="25" t="s">
        <v>0</v>
      </c>
      <c r="C132" s="548" t="s">
        <v>53</v>
      </c>
      <c r="D132" s="548"/>
      <c r="E132" s="84">
        <v>980</v>
      </c>
      <c r="F132" s="150">
        <f>F38</f>
        <v>980</v>
      </c>
      <c r="G132" s="150">
        <f>G38</f>
        <v>1077.8</v>
      </c>
      <c r="H132" s="150">
        <v>1077.8</v>
      </c>
      <c r="I132" s="150">
        <v>1077.8</v>
      </c>
      <c r="J132" s="150">
        <v>1150</v>
      </c>
      <c r="K132" s="150">
        <v>1150</v>
      </c>
      <c r="L132" s="391">
        <f>L38</f>
        <v>0</v>
      </c>
    </row>
    <row r="133" spans="1:13" x14ac:dyDescent="0.2">
      <c r="B133" s="25" t="s">
        <v>2</v>
      </c>
      <c r="C133" s="548" t="s">
        <v>129</v>
      </c>
      <c r="D133" s="548"/>
      <c r="E133" s="84">
        <v>401.5</v>
      </c>
      <c r="F133" s="150">
        <f>F66</f>
        <v>419.09999999999997</v>
      </c>
      <c r="G133" s="150">
        <f>G66</f>
        <v>413.22999999999996</v>
      </c>
      <c r="H133" s="150">
        <v>413.33</v>
      </c>
      <c r="I133" s="150">
        <v>437.53</v>
      </c>
      <c r="J133" s="150">
        <v>472.8</v>
      </c>
      <c r="K133" s="150">
        <v>473.15</v>
      </c>
      <c r="L133" s="391">
        <f>L73</f>
        <v>0</v>
      </c>
    </row>
    <row r="134" spans="1:13" s="116" customFormat="1" x14ac:dyDescent="0.2">
      <c r="A134" s="14"/>
      <c r="B134" s="151" t="s">
        <v>4</v>
      </c>
      <c r="C134" s="561" t="s">
        <v>110</v>
      </c>
      <c r="D134" s="561"/>
      <c r="E134" s="84">
        <v>221.99</v>
      </c>
      <c r="F134" s="150" t="e">
        <f>F73</f>
        <v>#REF!</v>
      </c>
      <c r="G134" s="150" t="e">
        <f>G73</f>
        <v>#REF!</v>
      </c>
      <c r="H134" s="150">
        <v>221.99</v>
      </c>
      <c r="I134" s="150">
        <v>221.99</v>
      </c>
      <c r="J134" s="150">
        <v>221.99</v>
      </c>
      <c r="K134" s="150">
        <v>221.99</v>
      </c>
      <c r="L134" s="391">
        <f>L84</f>
        <v>0</v>
      </c>
      <c r="M134" s="14"/>
    </row>
    <row r="135" spans="1:13" s="116" customFormat="1" x14ac:dyDescent="0.2">
      <c r="A135" s="14"/>
      <c r="B135" s="316" t="s">
        <v>6</v>
      </c>
      <c r="C135" s="537" t="s">
        <v>130</v>
      </c>
      <c r="D135" s="538"/>
      <c r="E135" s="152">
        <v>813.16</v>
      </c>
      <c r="F135" s="150" t="e">
        <f>#REF!</f>
        <v>#REF!</v>
      </c>
      <c r="G135" s="150" t="e">
        <f>#REF!</f>
        <v>#REF!</v>
      </c>
      <c r="H135" s="150">
        <v>896.17</v>
      </c>
      <c r="I135" s="150">
        <v>898.15</v>
      </c>
      <c r="J135" s="150">
        <v>958.33</v>
      </c>
      <c r="K135" s="150">
        <v>958.33</v>
      </c>
      <c r="L135" s="391">
        <f>L105</f>
        <v>0</v>
      </c>
      <c r="M135" s="14"/>
    </row>
    <row r="136" spans="1:13" s="116" customFormat="1" x14ac:dyDescent="0.2">
      <c r="A136" s="14"/>
      <c r="B136" s="317" t="s">
        <v>7</v>
      </c>
      <c r="C136" s="537" t="s">
        <v>131</v>
      </c>
      <c r="D136" s="538"/>
      <c r="E136" s="152"/>
      <c r="F136" s="150"/>
      <c r="G136" s="150"/>
      <c r="H136" s="150"/>
      <c r="I136" s="150"/>
      <c r="J136" s="150"/>
      <c r="K136" s="150"/>
      <c r="L136" s="391">
        <f>L116</f>
        <v>0</v>
      </c>
      <c r="M136" s="14"/>
    </row>
    <row r="137" spans="1:13" s="116" customFormat="1" x14ac:dyDescent="0.2">
      <c r="A137" s="14"/>
      <c r="B137" s="552" t="s">
        <v>133</v>
      </c>
      <c r="C137" s="553"/>
      <c r="D137" s="554"/>
      <c r="E137" s="153">
        <v>2416.65</v>
      </c>
      <c r="F137" s="154" t="e">
        <f>SUM(F132:F135)</f>
        <v>#REF!</v>
      </c>
      <c r="G137" s="154" t="e">
        <f>SUM(G132:G135)</f>
        <v>#REF!</v>
      </c>
      <c r="H137" s="154">
        <v>2609.29</v>
      </c>
      <c r="I137" s="154">
        <v>2635.47</v>
      </c>
      <c r="J137" s="154">
        <v>2803.12</v>
      </c>
      <c r="K137" s="154">
        <v>2803.4700000000003</v>
      </c>
      <c r="L137" s="409">
        <f>SUM(L132:L136)</f>
        <v>0</v>
      </c>
      <c r="M137" s="14"/>
    </row>
    <row r="138" spans="1:13" s="116" customFormat="1" ht="13.5" thickBot="1" x14ac:dyDescent="0.25">
      <c r="A138" s="14"/>
      <c r="B138" s="155" t="s">
        <v>8</v>
      </c>
      <c r="C138" s="555" t="s">
        <v>132</v>
      </c>
      <c r="D138" s="556"/>
      <c r="E138" s="157">
        <v>452.56</v>
      </c>
      <c r="F138" s="158" t="e">
        <f>F116</f>
        <v>#REF!</v>
      </c>
      <c r="G138" s="158" t="e">
        <f>G116</f>
        <v>#REF!</v>
      </c>
      <c r="H138" s="158">
        <v>488.63</v>
      </c>
      <c r="I138" s="158">
        <v>493.53</v>
      </c>
      <c r="J138" s="158">
        <v>524.94000000000005</v>
      </c>
      <c r="K138" s="158">
        <v>524.99</v>
      </c>
      <c r="L138" s="393">
        <f>L127</f>
        <v>0</v>
      </c>
      <c r="M138" s="14"/>
    </row>
    <row r="139" spans="1:13" ht="18.75" customHeight="1" thickBot="1" x14ac:dyDescent="0.25">
      <c r="B139" s="557" t="s">
        <v>54</v>
      </c>
      <c r="C139" s="558"/>
      <c r="D139" s="559"/>
      <c r="E139" s="159">
        <v>2869.21</v>
      </c>
      <c r="F139" s="160" t="e">
        <f>ROUND(F138+F137,2)</f>
        <v>#REF!</v>
      </c>
      <c r="G139" s="160" t="e">
        <f>ROUND(G138+G137,2)</f>
        <v>#REF!</v>
      </c>
      <c r="H139" s="160">
        <v>3097.92</v>
      </c>
      <c r="I139" s="160">
        <v>3129</v>
      </c>
      <c r="J139" s="160">
        <v>3328.06</v>
      </c>
      <c r="K139" s="160">
        <v>3328.46</v>
      </c>
      <c r="L139" s="410">
        <f>SUM(L137:L138)</f>
        <v>0</v>
      </c>
    </row>
    <row r="141" spans="1:13" x14ac:dyDescent="0.2">
      <c r="F141" s="161" t="e">
        <f t="shared" ref="F141:J141" si="6">F139/$E$139-1</f>
        <v>#REF!</v>
      </c>
      <c r="G141" s="161" t="e">
        <f t="shared" si="6"/>
        <v>#REF!</v>
      </c>
      <c r="H141" s="161">
        <f t="shared" si="6"/>
        <v>7.9711837056193113E-2</v>
      </c>
      <c r="I141" s="161">
        <f t="shared" si="6"/>
        <v>9.0544087048351374E-2</v>
      </c>
      <c r="J141" s="161">
        <f t="shared" si="6"/>
        <v>0.15992206914098306</v>
      </c>
      <c r="K141" s="161">
        <f>K139/$E$139-1</f>
        <v>0.16006148033779333</v>
      </c>
      <c r="L141" s="411"/>
    </row>
    <row r="144" spans="1:13" x14ac:dyDescent="0.2">
      <c r="H144" s="163"/>
      <c r="I144" s="163"/>
      <c r="J144" s="163"/>
      <c r="K144" s="163"/>
    </row>
    <row r="148" ht="24" customHeight="1" x14ac:dyDescent="0.2"/>
  </sheetData>
  <mergeCells count="62">
    <mergeCell ref="C138:D138"/>
    <mergeCell ref="B139:D139"/>
    <mergeCell ref="C132:D132"/>
    <mergeCell ref="C133:D133"/>
    <mergeCell ref="C134:D134"/>
    <mergeCell ref="C135:D135"/>
    <mergeCell ref="C136:D136"/>
    <mergeCell ref="B137:D137"/>
    <mergeCell ref="C131:D131"/>
    <mergeCell ref="C102:D102"/>
    <mergeCell ref="C103:D103"/>
    <mergeCell ref="C104:D104"/>
    <mergeCell ref="B105:D105"/>
    <mergeCell ref="C109:D109"/>
    <mergeCell ref="C110:D110"/>
    <mergeCell ref="C111:D111"/>
    <mergeCell ref="C114:D114"/>
    <mergeCell ref="C115:D115"/>
    <mergeCell ref="B116:D116"/>
    <mergeCell ref="B127:D127"/>
    <mergeCell ref="B99:C99"/>
    <mergeCell ref="C62:D62"/>
    <mergeCell ref="C63:D63"/>
    <mergeCell ref="C64:D64"/>
    <mergeCell ref="B66:C66"/>
    <mergeCell ref="C69:D69"/>
    <mergeCell ref="C70:D70"/>
    <mergeCell ref="C71:D71"/>
    <mergeCell ref="C72:D72"/>
    <mergeCell ref="B73:C73"/>
    <mergeCell ref="B84:C84"/>
    <mergeCell ref="B95:C95"/>
    <mergeCell ref="C61:D61"/>
    <mergeCell ref="C28:D28"/>
    <mergeCell ref="C31:D31"/>
    <mergeCell ref="C32:D32"/>
    <mergeCell ref="C33:D33"/>
    <mergeCell ref="C34:D34"/>
    <mergeCell ref="C35:D35"/>
    <mergeCell ref="C36:D36"/>
    <mergeCell ref="C37:D37"/>
    <mergeCell ref="C38:D38"/>
    <mergeCell ref="B46:C46"/>
    <mergeCell ref="B58:C58"/>
    <mergeCell ref="C27:D27"/>
    <mergeCell ref="C10:D10"/>
    <mergeCell ref="C11:D11"/>
    <mergeCell ref="B14:C14"/>
    <mergeCell ref="B15:C15"/>
    <mergeCell ref="B16:C16"/>
    <mergeCell ref="B17:C17"/>
    <mergeCell ref="B18:C18"/>
    <mergeCell ref="B21:L21"/>
    <mergeCell ref="B24:L24"/>
    <mergeCell ref="C25:D25"/>
    <mergeCell ref="C26:D26"/>
    <mergeCell ref="C9:D9"/>
    <mergeCell ref="B2:L2"/>
    <mergeCell ref="B3:L3"/>
    <mergeCell ref="D4:L4"/>
    <mergeCell ref="D5:L5"/>
    <mergeCell ref="C8:D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</vt:i4>
      </vt:variant>
    </vt:vector>
  </HeadingPairs>
  <TitlesOfParts>
    <vt:vector size="18" baseType="lpstr">
      <vt:lpstr>RESUMO</vt:lpstr>
      <vt:lpstr>ENCARGOS</vt:lpstr>
      <vt:lpstr>ENCARREGADO GERAL</vt:lpstr>
      <vt:lpstr>ELETRICISTA</vt:lpstr>
      <vt:lpstr>BOMBEIRO</vt:lpstr>
      <vt:lpstr>PEDREIRO</vt:lpstr>
      <vt:lpstr>PINTOR</vt:lpstr>
      <vt:lpstr>CARPINTEIRO</vt:lpstr>
      <vt:lpstr>TEC TELEFONIA</vt:lpstr>
      <vt:lpstr>MEC REFRIGERAÇÃO</vt:lpstr>
      <vt:lpstr>ALMOXARIFE</vt:lpstr>
      <vt:lpstr>AJUDANTE</vt:lpstr>
      <vt:lpstr>UNIFORMES</vt:lpstr>
      <vt:lpstr>EQUIPAMENTOS - GERAL</vt:lpstr>
      <vt:lpstr>EQUIPAMENTOS - ESPECÍFICO</vt:lpstr>
      <vt:lpstr>EPI - EPC</vt:lpstr>
      <vt:lpstr>ENCARGOS!Area_de_impressao</vt:lpstr>
      <vt:lpstr>'ENCARREGADO GERAL'!Area_de_impressao</vt:lpstr>
    </vt:vector>
  </TitlesOfParts>
  <Company>ONDREPSB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Graciano de Amorim</dc:creator>
  <cp:lastModifiedBy>WIN10</cp:lastModifiedBy>
  <cp:lastPrinted>2021-05-13T10:42:31Z</cp:lastPrinted>
  <dcterms:created xsi:type="dcterms:W3CDTF">1999-03-03T15:17:50Z</dcterms:created>
  <dcterms:modified xsi:type="dcterms:W3CDTF">2021-06-01T20:17:36Z</dcterms:modified>
</cp:coreProperties>
</file>