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pivotTables/pivotTable11.xml" ContentType="application/vnd.openxmlformats-officedocument.spreadsheetml.pivotTable+xml"/>
  <Override PartName="/xl/drawings/drawing12.xml" ContentType="application/vnd.openxmlformats-officedocument.drawing+xml"/>
  <Override PartName="/xl/pivotTables/pivotTable12.xml" ContentType="application/vnd.openxmlformats-officedocument.spreadsheetml.pivotTable+xml"/>
  <Override PartName="/xl/drawings/drawing13.xml" ContentType="application/vnd.openxmlformats-officedocument.drawing+xml"/>
  <Override PartName="/xl/pivotTables/pivotTable13.xml" ContentType="application/vnd.openxmlformats-officedocument.spreadsheetml.pivotTable+xml"/>
  <Override PartName="/xl/drawings/drawing14.xml" ContentType="application/vnd.openxmlformats-officedocument.drawing+xml"/>
  <Override PartName="/xl/pivotTables/pivotTable14.xml" ContentType="application/vnd.openxmlformats-officedocument.spreadsheetml.pivotTable+xml"/>
  <Override PartName="/xl/drawings/drawing15.xml" ContentType="application/vnd.openxmlformats-officedocument.drawing+xml"/>
  <Override PartName="/xl/pivotTables/pivotTable15.xml" ContentType="application/vnd.openxmlformats-officedocument.spreadsheetml.pivotTable+xml"/>
  <Override PartName="/xl/drawings/drawing16.xml" ContentType="application/vnd.openxmlformats-officedocument.drawing+xml"/>
  <Override PartName="/xl/pivotTables/pivotTable16.xml" ContentType="application/vnd.openxmlformats-officedocument.spreadsheetml.pivotTable+xml"/>
  <Override PartName="/xl/drawings/drawing17.xml" ContentType="application/vnd.openxmlformats-officedocument.drawing+xml"/>
  <Override PartName="/xl/pivotTables/pivotTable17.xml" ContentType="application/vnd.openxmlformats-officedocument.spreadsheetml.pivotTable+xml"/>
  <Override PartName="/xl/drawings/drawing18.xml" ContentType="application/vnd.openxmlformats-officedocument.drawing+xml"/>
  <Override PartName="/xl/pivotTables/pivotTable18.xml" ContentType="application/vnd.openxmlformats-officedocument.spreadsheetml.pivotTable+xml"/>
  <Override PartName="/xl/drawings/drawing19.xml" ContentType="application/vnd.openxmlformats-officedocument.drawing+xml"/>
  <Override PartName="/xl/pivotTables/pivotTable19.xml" ContentType="application/vnd.openxmlformats-officedocument.spreadsheetml.pivotTable+xml"/>
  <Override PartName="/xl/drawings/drawing20.xml" ContentType="application/vnd.openxmlformats-officedocument.drawing+xml"/>
  <Override PartName="/xl/pivotTables/pivotTable20.xml" ContentType="application/vnd.openxmlformats-officedocument.spreadsheetml.pivotTable+xml"/>
  <Override PartName="/xl/drawings/drawing21.xml" ContentType="application/vnd.openxmlformats-officedocument.drawing+xml"/>
  <Override PartName="/xl/pivotTables/pivotTable21.xml" ContentType="application/vnd.openxmlformats-officedocument.spreadsheetml.pivotTable+xml"/>
  <Override PartName="/xl/drawings/drawing22.xml" ContentType="application/vnd.openxmlformats-officedocument.drawing+xml"/>
  <Override PartName="/xl/pivotTables/pivotTable22.xml" ContentType="application/vnd.openxmlformats-officedocument.spreadsheetml.pivotTable+xml"/>
  <Override PartName="/xl/drawings/drawing23.xml" ContentType="application/vnd.openxmlformats-officedocument.drawing+xml"/>
  <Override PartName="/xl/pivotTables/pivotTable23.xml" ContentType="application/vnd.openxmlformats-officedocument.spreadsheetml.pivotTable+xml"/>
  <Override PartName="/xl/drawings/drawing24.xml" ContentType="application/vnd.openxmlformats-officedocument.drawing+xml"/>
  <Override PartName="/xl/pivotTables/pivotTable24.xml" ContentType="application/vnd.openxmlformats-officedocument.spreadsheetml.pivotTable+xml"/>
  <Override PartName="/xl/drawings/drawing25.xml" ContentType="application/vnd.openxmlformats-officedocument.drawing+xml"/>
  <Override PartName="/xl/pivotTables/pivotTable25.xml" ContentType="application/vnd.openxmlformats-officedocument.spreadsheetml.pivotTable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RELATÓRIO DE PEDIDOS EMPENHADOS\Finalizado\CONSUMO\GRUPOS CARLOS\30.26 - MATERIAL ELÉTRICO\"/>
    </mc:Choice>
  </mc:AlternateContent>
  <bookViews>
    <workbookView xWindow="0" yWindow="0" windowWidth="24000" windowHeight="9735" tabRatio="137" firstSheet="3" activeTab="3"/>
  </bookViews>
  <sheets>
    <sheet name="Plan2" sheetId="2" state="hidden" r:id="rId1"/>
    <sheet name="Plan1" sheetId="126" state="hidden" r:id="rId2"/>
    <sheet name="2017" sheetId="120" state="hidden" r:id="rId3"/>
    <sheet name="MENU" sheetId="61" r:id="rId4"/>
    <sheet name="100.070" sheetId="125" r:id="rId5"/>
    <sheet name="100.300" sheetId="127" r:id="rId6"/>
    <sheet name="110.300" sheetId="128" r:id="rId7"/>
    <sheet name="120.000" sheetId="129" r:id="rId8"/>
    <sheet name="120.200" sheetId="130" r:id="rId9"/>
    <sheet name="130.000" sheetId="131" r:id="rId10"/>
    <sheet name="140.000" sheetId="132" r:id="rId11"/>
    <sheet name="150.010" sheetId="133" r:id="rId12"/>
    <sheet name="150.100" sheetId="134" r:id="rId13"/>
    <sheet name="160.101" sheetId="135" r:id="rId14"/>
    <sheet name="180.000" sheetId="136" r:id="rId15"/>
    <sheet name="190.000" sheetId="137" r:id="rId16"/>
    <sheet name="200.200" sheetId="138" r:id="rId17"/>
    <sheet name="210.100" sheetId="139" r:id="rId18"/>
    <sheet name="210.300" sheetId="140" r:id="rId19"/>
    <sheet name="230.000" sheetId="141" r:id="rId20"/>
    <sheet name="240.000" sheetId="142" r:id="rId21"/>
    <sheet name="240.620" sheetId="143" r:id="rId22"/>
    <sheet name="250.000" sheetId="144" r:id="rId23"/>
    <sheet name="260.300" sheetId="145" r:id="rId24"/>
    <sheet name="280.100" sheetId="146" r:id="rId25"/>
    <sheet name="280.400" sheetId="147" r:id="rId26"/>
    <sheet name="290.000" sheetId="148" r:id="rId27"/>
    <sheet name="300.000" sheetId="149" r:id="rId28"/>
    <sheet name="400.000" sheetId="150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2" hidden="1">'2017'!$A$1:$R$418</definedName>
    <definedName name="_xlnm.Print_Area" localSheetId="2">'2017'!$A$1:$R$416</definedName>
  </definedNames>
  <calcPr calcId="152511"/>
  <pivotCaches>
    <pivotCache cacheId="0" r:id="rId3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20" l="1"/>
  <c r="Q62" i="120" l="1"/>
  <c r="Q65" i="120"/>
  <c r="Q93" i="120"/>
  <c r="Q94" i="120"/>
  <c r="Q95" i="120"/>
  <c r="G171" i="120" l="1"/>
  <c r="O172" i="120" l="1"/>
  <c r="G382" i="120" l="1"/>
  <c r="O384" i="120"/>
  <c r="K339" i="120"/>
  <c r="K336" i="120"/>
  <c r="K349" i="120"/>
  <c r="K399" i="120"/>
  <c r="K400" i="120"/>
  <c r="K401" i="120"/>
  <c r="K402" i="120"/>
  <c r="K403" i="120"/>
  <c r="K404" i="120"/>
  <c r="G404" i="120"/>
  <c r="G403" i="120"/>
  <c r="G402" i="120"/>
  <c r="G401" i="120"/>
  <c r="G400" i="120"/>
  <c r="G399" i="120"/>
  <c r="K396" i="120"/>
  <c r="J397" i="120"/>
  <c r="K397" i="120" s="1"/>
  <c r="G397" i="120"/>
  <c r="J398" i="120"/>
  <c r="K398" i="120" s="1"/>
  <c r="G398" i="120"/>
  <c r="J395" i="120"/>
  <c r="K395" i="120" s="1"/>
  <c r="G395" i="120"/>
  <c r="J394" i="120"/>
  <c r="K394" i="120" s="1"/>
  <c r="G394" i="120"/>
  <c r="J393" i="120"/>
  <c r="K393" i="120" s="1"/>
  <c r="G393" i="120"/>
  <c r="J392" i="120"/>
  <c r="K392" i="120" s="1"/>
  <c r="G392" i="120"/>
  <c r="K379" i="120" l="1"/>
  <c r="K380" i="120"/>
  <c r="K381" i="120"/>
  <c r="K382" i="120"/>
  <c r="K383" i="120"/>
  <c r="K384" i="120"/>
  <c r="K385" i="120"/>
  <c r="K386" i="120"/>
  <c r="K387" i="120"/>
  <c r="K388" i="120"/>
  <c r="K389" i="120"/>
  <c r="K390" i="120"/>
  <c r="K391" i="120"/>
  <c r="G391" i="120"/>
  <c r="G390" i="120"/>
  <c r="G389" i="120"/>
  <c r="G388" i="120"/>
  <c r="G387" i="120"/>
  <c r="G386" i="120"/>
  <c r="G385" i="120"/>
  <c r="G384" i="120"/>
  <c r="G383" i="120"/>
  <c r="G381" i="120"/>
  <c r="G380" i="120"/>
  <c r="G379" i="120"/>
  <c r="K366" i="120" l="1"/>
  <c r="K367" i="120"/>
  <c r="K368" i="120"/>
  <c r="K369" i="120"/>
  <c r="K370" i="120"/>
  <c r="K371" i="120"/>
  <c r="K372" i="120"/>
  <c r="K373" i="120"/>
  <c r="K374" i="120"/>
  <c r="K375" i="120"/>
  <c r="K376" i="120"/>
  <c r="K377" i="120"/>
  <c r="K378" i="120"/>
  <c r="K356" i="120"/>
  <c r="K357" i="120"/>
  <c r="K358" i="120"/>
  <c r="K359" i="120"/>
  <c r="K360" i="120"/>
  <c r="K361" i="120"/>
  <c r="K362" i="120"/>
  <c r="K363" i="120"/>
  <c r="K364" i="120"/>
  <c r="K365" i="120"/>
  <c r="K350" i="120"/>
  <c r="K351" i="120"/>
  <c r="K352" i="120"/>
  <c r="K353" i="120"/>
  <c r="K354" i="120"/>
  <c r="K355" i="120"/>
  <c r="G355" i="120"/>
  <c r="G354" i="120"/>
  <c r="G353" i="120"/>
  <c r="G352" i="120"/>
  <c r="G351" i="120"/>
  <c r="G350" i="120"/>
  <c r="K348" i="120"/>
  <c r="K347" i="120"/>
  <c r="K346" i="120"/>
  <c r="K345" i="120"/>
  <c r="K344" i="120"/>
  <c r="K343" i="120"/>
  <c r="K342" i="120"/>
  <c r="K341" i="120"/>
  <c r="K340" i="120"/>
  <c r="O336" i="120"/>
  <c r="K338" i="120"/>
  <c r="K337" i="120"/>
  <c r="G339" i="120"/>
  <c r="G338" i="120"/>
  <c r="G337" i="120"/>
  <c r="G336" i="120"/>
  <c r="J279" i="120" l="1"/>
  <c r="O337" i="120" l="1"/>
  <c r="O338" i="120"/>
  <c r="O339" i="120"/>
  <c r="O340" i="120"/>
  <c r="O341" i="120"/>
  <c r="O342" i="120"/>
  <c r="O343" i="120"/>
  <c r="O344" i="120"/>
  <c r="O345" i="120"/>
  <c r="O346" i="120"/>
  <c r="O347" i="120"/>
  <c r="O348" i="120"/>
  <c r="O349" i="120"/>
  <c r="O350" i="120"/>
  <c r="O351" i="120"/>
  <c r="O352" i="120"/>
  <c r="O353" i="120"/>
  <c r="O354" i="120"/>
  <c r="O355" i="120"/>
  <c r="O356" i="120"/>
  <c r="O357" i="120"/>
  <c r="O358" i="120"/>
  <c r="O359" i="120"/>
  <c r="O360" i="120"/>
  <c r="O361" i="120"/>
  <c r="O362" i="120"/>
  <c r="O363" i="120"/>
  <c r="O364" i="120"/>
  <c r="O365" i="120"/>
  <c r="O366" i="120"/>
  <c r="O367" i="120"/>
  <c r="O368" i="120"/>
  <c r="O369" i="120"/>
  <c r="O370" i="120"/>
  <c r="O371" i="120"/>
  <c r="O372" i="120"/>
  <c r="O373" i="120"/>
  <c r="O374" i="120"/>
  <c r="O375" i="120"/>
  <c r="O376" i="120"/>
  <c r="O377" i="120"/>
  <c r="O378" i="120"/>
  <c r="O379" i="120"/>
  <c r="O380" i="120"/>
  <c r="O381" i="120"/>
  <c r="O382" i="120"/>
  <c r="O383" i="120"/>
  <c r="O385" i="120"/>
  <c r="O386" i="120"/>
  <c r="O387" i="120"/>
  <c r="O388" i="120"/>
  <c r="O389" i="120"/>
  <c r="O390" i="120"/>
  <c r="O391" i="120"/>
  <c r="O392" i="120"/>
  <c r="O393" i="120"/>
  <c r="O394" i="120"/>
  <c r="O395" i="120"/>
  <c r="O396" i="120"/>
  <c r="O397" i="120"/>
  <c r="O398" i="120"/>
  <c r="O399" i="120"/>
  <c r="O400" i="120"/>
  <c r="O401" i="120"/>
  <c r="O402" i="120"/>
  <c r="O403" i="120"/>
  <c r="O404" i="120"/>
  <c r="G326" i="120" l="1"/>
  <c r="J326" i="120"/>
  <c r="G327" i="120"/>
  <c r="J327" i="120"/>
  <c r="G328" i="120"/>
  <c r="J328" i="120"/>
  <c r="G329" i="120"/>
  <c r="J329" i="120"/>
  <c r="G330" i="120"/>
  <c r="J330" i="120"/>
  <c r="G331" i="120"/>
  <c r="J331" i="120"/>
  <c r="G332" i="120"/>
  <c r="J332" i="120"/>
  <c r="G333" i="120"/>
  <c r="J333" i="120"/>
  <c r="G334" i="120"/>
  <c r="J334" i="120"/>
  <c r="G335" i="120"/>
  <c r="J335" i="120"/>
  <c r="O335" i="120" s="1"/>
  <c r="J306" i="120"/>
  <c r="J307" i="120"/>
  <c r="J308" i="120"/>
  <c r="J309" i="120"/>
  <c r="J310" i="120"/>
  <c r="J311" i="120"/>
  <c r="J312" i="120"/>
  <c r="J313" i="120"/>
  <c r="J314" i="120"/>
  <c r="J315" i="120"/>
  <c r="J316" i="120"/>
  <c r="O316" i="120" s="1"/>
  <c r="J317" i="120"/>
  <c r="J318" i="120"/>
  <c r="J319" i="120"/>
  <c r="J320" i="120"/>
  <c r="O320" i="120" s="1"/>
  <c r="J321" i="120"/>
  <c r="J322" i="120"/>
  <c r="J323" i="120"/>
  <c r="J324" i="120"/>
  <c r="J325" i="120"/>
  <c r="G306" i="120"/>
  <c r="G307" i="120"/>
  <c r="G308" i="120"/>
  <c r="G309" i="120"/>
  <c r="G310" i="120"/>
  <c r="G311" i="120"/>
  <c r="G312" i="120"/>
  <c r="G313" i="120"/>
  <c r="G314" i="120"/>
  <c r="G315" i="120"/>
  <c r="G316" i="120"/>
  <c r="G317" i="120"/>
  <c r="G318" i="120"/>
  <c r="G319" i="120"/>
  <c r="G320" i="120"/>
  <c r="G321" i="120"/>
  <c r="G322" i="120"/>
  <c r="G323" i="120"/>
  <c r="G324" i="120"/>
  <c r="G325" i="120"/>
  <c r="K322" i="120" l="1"/>
  <c r="K314" i="120"/>
  <c r="O314" i="120"/>
  <c r="K323" i="120"/>
  <c r="O323" i="120"/>
  <c r="K319" i="120"/>
  <c r="K315" i="120"/>
  <c r="O315" i="120"/>
  <c r="K311" i="120"/>
  <c r="O311" i="120"/>
  <c r="K307" i="120"/>
  <c r="O307" i="120"/>
  <c r="K335" i="120"/>
  <c r="K333" i="120"/>
  <c r="O333" i="120"/>
  <c r="K331" i="120"/>
  <c r="O331" i="120"/>
  <c r="K329" i="120"/>
  <c r="O329" i="120"/>
  <c r="K327" i="120"/>
  <c r="O327" i="120"/>
  <c r="K334" i="120"/>
  <c r="K332" i="120"/>
  <c r="O332" i="120"/>
  <c r="K330" i="120"/>
  <c r="O330" i="120"/>
  <c r="K328" i="120"/>
  <c r="O328" i="120"/>
  <c r="K326" i="120"/>
  <c r="O326" i="120"/>
  <c r="K318" i="120"/>
  <c r="O318" i="120"/>
  <c r="K310" i="120"/>
  <c r="K306" i="120"/>
  <c r="K325" i="120"/>
  <c r="O325" i="120"/>
  <c r="K321" i="120"/>
  <c r="O321" i="120"/>
  <c r="K317" i="120"/>
  <c r="O317" i="120"/>
  <c r="K313" i="120"/>
  <c r="O313" i="120"/>
  <c r="K309" i="120"/>
  <c r="O309" i="120"/>
  <c r="K324" i="120"/>
  <c r="O324" i="120"/>
  <c r="K320" i="120"/>
  <c r="K316" i="120"/>
  <c r="K312" i="120"/>
  <c r="O312" i="120"/>
  <c r="K308" i="120"/>
  <c r="O308" i="120"/>
  <c r="G247" i="120"/>
  <c r="G246" i="120"/>
  <c r="G245" i="120"/>
  <c r="G244" i="120"/>
  <c r="G243" i="120"/>
  <c r="G242" i="120"/>
  <c r="G241" i="120"/>
  <c r="G240" i="120"/>
  <c r="G239" i="120"/>
  <c r="G238" i="120"/>
  <c r="G235" i="120"/>
  <c r="G234" i="120"/>
  <c r="G233" i="120"/>
  <c r="G232" i="120"/>
  <c r="G231" i="120"/>
  <c r="G230" i="120"/>
  <c r="G229" i="120"/>
  <c r="G228" i="120"/>
  <c r="G227" i="120"/>
  <c r="G226" i="120"/>
  <c r="G199" i="120"/>
  <c r="J199" i="120"/>
  <c r="G200" i="120"/>
  <c r="J200" i="120"/>
  <c r="O200" i="120" s="1"/>
  <c r="G201" i="120"/>
  <c r="J201" i="120"/>
  <c r="O201" i="120" s="1"/>
  <c r="G202" i="120"/>
  <c r="J202" i="120"/>
  <c r="O202" i="120" s="1"/>
  <c r="G203" i="120"/>
  <c r="J203" i="120"/>
  <c r="O203" i="120" s="1"/>
  <c r="G204" i="120"/>
  <c r="J204" i="120"/>
  <c r="O204" i="120" s="1"/>
  <c r="G205" i="120"/>
  <c r="J205" i="120"/>
  <c r="G206" i="120"/>
  <c r="J206" i="120"/>
  <c r="G207" i="120"/>
  <c r="J207" i="120"/>
  <c r="G208" i="120"/>
  <c r="J208" i="120"/>
  <c r="G209" i="120"/>
  <c r="J209" i="120"/>
  <c r="G210" i="120"/>
  <c r="J210" i="120"/>
  <c r="O210" i="120" s="1"/>
  <c r="G211" i="120"/>
  <c r="J211" i="120"/>
  <c r="O211" i="120" s="1"/>
  <c r="G212" i="120"/>
  <c r="J212" i="120"/>
  <c r="O212" i="120" s="1"/>
  <c r="G213" i="120"/>
  <c r="J213" i="120"/>
  <c r="G214" i="120"/>
  <c r="J214" i="120"/>
  <c r="G215" i="120"/>
  <c r="J215" i="120"/>
  <c r="G216" i="120"/>
  <c r="J216" i="120"/>
  <c r="G217" i="120"/>
  <c r="J217" i="120"/>
  <c r="G218" i="120"/>
  <c r="J218" i="120"/>
  <c r="G219" i="120"/>
  <c r="J219" i="120"/>
  <c r="G220" i="120"/>
  <c r="J220" i="120"/>
  <c r="G221" i="120"/>
  <c r="J221" i="120"/>
  <c r="O221" i="120" s="1"/>
  <c r="G222" i="120"/>
  <c r="J222" i="120"/>
  <c r="O222" i="120" s="1"/>
  <c r="G223" i="120"/>
  <c r="J223" i="120"/>
  <c r="O223" i="120" s="1"/>
  <c r="G224" i="120"/>
  <c r="J224" i="120"/>
  <c r="G225" i="120"/>
  <c r="J225" i="120"/>
  <c r="O225" i="120" s="1"/>
  <c r="J226" i="120"/>
  <c r="O226" i="120" s="1"/>
  <c r="J227" i="120"/>
  <c r="O227" i="120" s="1"/>
  <c r="J228" i="120"/>
  <c r="O228" i="120" s="1"/>
  <c r="J229" i="120"/>
  <c r="J230" i="120"/>
  <c r="J231" i="120"/>
  <c r="J232" i="120"/>
  <c r="J233" i="120"/>
  <c r="O233" i="120" s="1"/>
  <c r="J234" i="120"/>
  <c r="J235" i="120"/>
  <c r="O235" i="120" s="1"/>
  <c r="G236" i="120"/>
  <c r="J236" i="120"/>
  <c r="G237" i="120"/>
  <c r="J237" i="120"/>
  <c r="J238" i="120"/>
  <c r="J239" i="120"/>
  <c r="J240" i="120"/>
  <c r="O240" i="120" s="1"/>
  <c r="J241" i="120"/>
  <c r="J242" i="120"/>
  <c r="J243" i="120"/>
  <c r="J244" i="120"/>
  <c r="J245" i="120"/>
  <c r="J246" i="120"/>
  <c r="J247" i="120"/>
  <c r="G248" i="120"/>
  <c r="J248" i="120"/>
  <c r="G249" i="120"/>
  <c r="J249" i="120"/>
  <c r="G250" i="120"/>
  <c r="J250" i="120"/>
  <c r="G251" i="120"/>
  <c r="J251" i="120"/>
  <c r="O251" i="120" s="1"/>
  <c r="G252" i="120"/>
  <c r="J252" i="120"/>
  <c r="G253" i="120"/>
  <c r="J253" i="120"/>
  <c r="O253" i="120" s="1"/>
  <c r="G254" i="120"/>
  <c r="J254" i="120"/>
  <c r="G255" i="120"/>
  <c r="J255" i="120"/>
  <c r="G256" i="120"/>
  <c r="J256" i="120"/>
  <c r="G257" i="120"/>
  <c r="J257" i="120"/>
  <c r="O257" i="120" s="1"/>
  <c r="G258" i="120"/>
  <c r="J258" i="120"/>
  <c r="O258" i="120" s="1"/>
  <c r="G259" i="120"/>
  <c r="J259" i="120"/>
  <c r="G260" i="120"/>
  <c r="J260" i="120"/>
  <c r="G261" i="120"/>
  <c r="J261" i="120"/>
  <c r="O261" i="120" s="1"/>
  <c r="G262" i="120"/>
  <c r="G263" i="120"/>
  <c r="J263" i="120"/>
  <c r="G264" i="120"/>
  <c r="J264" i="120"/>
  <c r="O264" i="120" s="1"/>
  <c r="G265" i="120"/>
  <c r="J265" i="120"/>
  <c r="G266" i="120"/>
  <c r="J266" i="120"/>
  <c r="G267" i="120"/>
  <c r="J267" i="120"/>
  <c r="G268" i="120"/>
  <c r="J268" i="120"/>
  <c r="O268" i="120" s="1"/>
  <c r="G269" i="120"/>
  <c r="J269" i="120"/>
  <c r="O269" i="120" s="1"/>
  <c r="G270" i="120"/>
  <c r="J270" i="120"/>
  <c r="G271" i="120"/>
  <c r="J271" i="120"/>
  <c r="G272" i="120"/>
  <c r="J272" i="120"/>
  <c r="G273" i="120"/>
  <c r="J273" i="120"/>
  <c r="G274" i="120"/>
  <c r="J274" i="120"/>
  <c r="G275" i="120"/>
  <c r="J275" i="120"/>
  <c r="G276" i="120"/>
  <c r="J276" i="120"/>
  <c r="G277" i="120"/>
  <c r="J277" i="120"/>
  <c r="O277" i="120" s="1"/>
  <c r="G278" i="120"/>
  <c r="J278" i="120"/>
  <c r="G279" i="120"/>
  <c r="G280" i="120"/>
  <c r="J280" i="120"/>
  <c r="O280" i="120" s="1"/>
  <c r="G281" i="120"/>
  <c r="G282" i="120"/>
  <c r="J282" i="120"/>
  <c r="G283" i="120"/>
  <c r="J283" i="120"/>
  <c r="G284" i="120"/>
  <c r="J284" i="120"/>
  <c r="O284" i="120" s="1"/>
  <c r="G285" i="120"/>
  <c r="J285" i="120"/>
  <c r="O285" i="120" s="1"/>
  <c r="G286" i="120"/>
  <c r="J286" i="120"/>
  <c r="O286" i="120" s="1"/>
  <c r="G287" i="120"/>
  <c r="J287" i="120"/>
  <c r="O287" i="120" s="1"/>
  <c r="G288" i="120"/>
  <c r="J288" i="120"/>
  <c r="O288" i="120" s="1"/>
  <c r="G289" i="120"/>
  <c r="J289" i="120"/>
  <c r="G290" i="120"/>
  <c r="J290" i="120"/>
  <c r="G291" i="120"/>
  <c r="J291" i="120"/>
  <c r="O291" i="120" s="1"/>
  <c r="G292" i="120"/>
  <c r="J292" i="120"/>
  <c r="G293" i="120"/>
  <c r="J293" i="120"/>
  <c r="O293" i="120" s="1"/>
  <c r="G294" i="120"/>
  <c r="J294" i="120"/>
  <c r="G295" i="120"/>
  <c r="J295" i="120"/>
  <c r="G296" i="120"/>
  <c r="J296" i="120"/>
  <c r="G297" i="120"/>
  <c r="J297" i="120"/>
  <c r="G298" i="120"/>
  <c r="J298" i="120"/>
  <c r="G299" i="120"/>
  <c r="J299" i="120"/>
  <c r="G300" i="120"/>
  <c r="J300" i="120"/>
  <c r="O300" i="120" s="1"/>
  <c r="G301" i="120"/>
  <c r="J301" i="120"/>
  <c r="G302" i="120"/>
  <c r="J302" i="120"/>
  <c r="O302" i="120" s="1"/>
  <c r="G303" i="120"/>
  <c r="J303" i="120"/>
  <c r="G304" i="120"/>
  <c r="G305" i="120"/>
  <c r="J305" i="120"/>
  <c r="K288" i="120" l="1"/>
  <c r="K204" i="120"/>
  <c r="K300" i="120"/>
  <c r="K296" i="120"/>
  <c r="K290" i="120"/>
  <c r="O290" i="120"/>
  <c r="K243" i="120"/>
  <c r="K305" i="120"/>
  <c r="O305" i="120"/>
  <c r="K301" i="120"/>
  <c r="K297" i="120"/>
  <c r="O297" i="120"/>
  <c r="K293" i="120"/>
  <c r="K289" i="120"/>
  <c r="O289" i="120"/>
  <c r="K256" i="120"/>
  <c r="O256" i="120"/>
  <c r="K252" i="120"/>
  <c r="O252" i="120"/>
  <c r="K248" i="120"/>
  <c r="K245" i="120"/>
  <c r="O245" i="120"/>
  <c r="K237" i="120"/>
  <c r="O237" i="120"/>
  <c r="K231" i="120"/>
  <c r="O231" i="120"/>
  <c r="K224" i="120"/>
  <c r="K220" i="120"/>
  <c r="O220" i="120"/>
  <c r="K218" i="120"/>
  <c r="O218" i="120"/>
  <c r="K212" i="120"/>
  <c r="K208" i="120"/>
  <c r="O208" i="120"/>
  <c r="K302" i="120"/>
  <c r="K294" i="120"/>
  <c r="O294" i="120"/>
  <c r="K257" i="120"/>
  <c r="K253" i="120"/>
  <c r="K249" i="120"/>
  <c r="O249" i="120"/>
  <c r="K236" i="120"/>
  <c r="O236" i="120"/>
  <c r="K303" i="120"/>
  <c r="K299" i="120"/>
  <c r="O299" i="120"/>
  <c r="K295" i="120"/>
  <c r="K291" i="120"/>
  <c r="K254" i="120"/>
  <c r="O254" i="120"/>
  <c r="K250" i="120"/>
  <c r="O250" i="120"/>
  <c r="K241" i="120"/>
  <c r="O241" i="120"/>
  <c r="K235" i="120"/>
  <c r="K227" i="120"/>
  <c r="K222" i="120"/>
  <c r="K216" i="120"/>
  <c r="O216" i="120"/>
  <c r="K214" i="120"/>
  <c r="O214" i="120"/>
  <c r="K210" i="120"/>
  <c r="K206" i="120"/>
  <c r="O206" i="120"/>
  <c r="K287" i="120"/>
  <c r="K285" i="120"/>
  <c r="K283" i="120"/>
  <c r="O283" i="120"/>
  <c r="K281" i="120"/>
  <c r="O281" i="120"/>
  <c r="K279" i="120"/>
  <c r="O279" i="120"/>
  <c r="K277" i="120"/>
  <c r="K275" i="120"/>
  <c r="O275" i="120"/>
  <c r="K273" i="120"/>
  <c r="K271" i="120"/>
  <c r="O271" i="120"/>
  <c r="K269" i="120"/>
  <c r="K267" i="120"/>
  <c r="O267" i="120"/>
  <c r="K265" i="120"/>
  <c r="O265" i="120"/>
  <c r="K263" i="120"/>
  <c r="K261" i="120"/>
  <c r="K259" i="120"/>
  <c r="O259" i="120"/>
  <c r="K244" i="120"/>
  <c r="O244" i="120"/>
  <c r="K240" i="120"/>
  <c r="K234" i="120"/>
  <c r="K230" i="120"/>
  <c r="O230" i="120"/>
  <c r="K226" i="120"/>
  <c r="K202" i="120"/>
  <c r="K200" i="120"/>
  <c r="K304" i="120"/>
  <c r="O304" i="120"/>
  <c r="K298" i="120"/>
  <c r="O298" i="120"/>
  <c r="K292" i="120"/>
  <c r="K255" i="120"/>
  <c r="O255" i="120"/>
  <c r="K251" i="120"/>
  <c r="K247" i="120"/>
  <c r="O247" i="120"/>
  <c r="K239" i="120"/>
  <c r="O239" i="120"/>
  <c r="K233" i="120"/>
  <c r="K229" i="120"/>
  <c r="O229" i="120"/>
  <c r="K225" i="120"/>
  <c r="K223" i="120"/>
  <c r="K221" i="120"/>
  <c r="K219" i="120"/>
  <c r="K217" i="120"/>
  <c r="O217" i="120"/>
  <c r="K215" i="120"/>
  <c r="K213" i="120"/>
  <c r="O213" i="120"/>
  <c r="K211" i="120"/>
  <c r="K209" i="120"/>
  <c r="O209" i="120"/>
  <c r="K207" i="120"/>
  <c r="O207" i="120"/>
  <c r="K205" i="120"/>
  <c r="O205" i="120"/>
  <c r="K286" i="120"/>
  <c r="K284" i="120"/>
  <c r="K282" i="120"/>
  <c r="K280" i="120"/>
  <c r="K278" i="120"/>
  <c r="K276" i="120"/>
  <c r="O276" i="120"/>
  <c r="K274" i="120"/>
  <c r="O274" i="120"/>
  <c r="K272" i="120"/>
  <c r="O272" i="120"/>
  <c r="K270" i="120"/>
  <c r="O270" i="120"/>
  <c r="K268" i="120"/>
  <c r="K266" i="120"/>
  <c r="O266" i="120"/>
  <c r="K264" i="120"/>
  <c r="K262" i="120"/>
  <c r="O262" i="120"/>
  <c r="K260" i="120"/>
  <c r="O260" i="120"/>
  <c r="K258" i="120"/>
  <c r="K246" i="120"/>
  <c r="O246" i="120"/>
  <c r="K242" i="120"/>
  <c r="O242" i="120"/>
  <c r="K238" i="120"/>
  <c r="O238" i="120"/>
  <c r="K232" i="120"/>
  <c r="K228" i="120"/>
  <c r="K203" i="120"/>
  <c r="K201" i="120"/>
  <c r="K199" i="120"/>
  <c r="G110" i="120"/>
  <c r="J110" i="120"/>
  <c r="K110" i="120" s="1"/>
  <c r="G111" i="120"/>
  <c r="J111" i="120"/>
  <c r="K111" i="120" s="1"/>
  <c r="G112" i="120"/>
  <c r="J112" i="120"/>
  <c r="K112" i="120" s="1"/>
  <c r="G113" i="120"/>
  <c r="J113" i="120"/>
  <c r="K113" i="120" s="1"/>
  <c r="G114" i="120"/>
  <c r="J114" i="120"/>
  <c r="K114" i="120" s="1"/>
  <c r="G115" i="120"/>
  <c r="J115" i="120"/>
  <c r="K115" i="120" s="1"/>
  <c r="G116" i="120"/>
  <c r="J116" i="120"/>
  <c r="K116" i="120" s="1"/>
  <c r="G117" i="120"/>
  <c r="J117" i="120"/>
  <c r="G118" i="120"/>
  <c r="J118" i="120"/>
  <c r="K118" i="120" s="1"/>
  <c r="G119" i="120"/>
  <c r="J119" i="120"/>
  <c r="G120" i="120"/>
  <c r="J120" i="120"/>
  <c r="K120" i="120" s="1"/>
  <c r="G121" i="120"/>
  <c r="J121" i="120"/>
  <c r="G122" i="120"/>
  <c r="J122" i="120"/>
  <c r="K122" i="120" s="1"/>
  <c r="G123" i="120"/>
  <c r="J123" i="120"/>
  <c r="G124" i="120"/>
  <c r="J124" i="120"/>
  <c r="K124" i="120" s="1"/>
  <c r="G125" i="120"/>
  <c r="J125" i="120"/>
  <c r="G126" i="120"/>
  <c r="J126" i="120"/>
  <c r="K126" i="120" s="1"/>
  <c r="G127" i="120"/>
  <c r="J127" i="120"/>
  <c r="O127" i="120" s="1"/>
  <c r="G128" i="120"/>
  <c r="J128" i="120"/>
  <c r="O128" i="120" s="1"/>
  <c r="G129" i="120"/>
  <c r="J129" i="120"/>
  <c r="G130" i="120"/>
  <c r="J130" i="120"/>
  <c r="G131" i="120"/>
  <c r="J131" i="120"/>
  <c r="G132" i="120"/>
  <c r="J132" i="120"/>
  <c r="G133" i="120"/>
  <c r="J133" i="120"/>
  <c r="G134" i="120"/>
  <c r="J134" i="120"/>
  <c r="G135" i="120"/>
  <c r="J135" i="120"/>
  <c r="G136" i="120"/>
  <c r="J136" i="120"/>
  <c r="G137" i="120"/>
  <c r="J137" i="120"/>
  <c r="G138" i="120"/>
  <c r="J138" i="120"/>
  <c r="G139" i="120"/>
  <c r="J139" i="120"/>
  <c r="G140" i="120"/>
  <c r="J140" i="120"/>
  <c r="O140" i="120" s="1"/>
  <c r="G141" i="120"/>
  <c r="J141" i="120"/>
  <c r="O141" i="120" s="1"/>
  <c r="G142" i="120"/>
  <c r="J142" i="120"/>
  <c r="G143" i="120"/>
  <c r="J143" i="120"/>
  <c r="G144" i="120"/>
  <c r="J144" i="120"/>
  <c r="G145" i="120"/>
  <c r="J145" i="120"/>
  <c r="O145" i="120" s="1"/>
  <c r="G146" i="120"/>
  <c r="J146" i="120"/>
  <c r="G147" i="120"/>
  <c r="J147" i="120"/>
  <c r="G148" i="120"/>
  <c r="J148" i="120"/>
  <c r="G149" i="120"/>
  <c r="J149" i="120"/>
  <c r="O149" i="120" s="1"/>
  <c r="G150" i="120"/>
  <c r="J150" i="120"/>
  <c r="G151" i="120"/>
  <c r="J151" i="120"/>
  <c r="G152" i="120"/>
  <c r="J152" i="120"/>
  <c r="G153" i="120"/>
  <c r="J153" i="120"/>
  <c r="G154" i="120"/>
  <c r="J154" i="120"/>
  <c r="G155" i="120"/>
  <c r="J155" i="120"/>
  <c r="G156" i="120"/>
  <c r="J156" i="120"/>
  <c r="G157" i="120"/>
  <c r="J157" i="120"/>
  <c r="O157" i="120" s="1"/>
  <c r="G158" i="120"/>
  <c r="J158" i="120"/>
  <c r="O158" i="120" s="1"/>
  <c r="G159" i="120"/>
  <c r="J159" i="120"/>
  <c r="G160" i="120"/>
  <c r="J160" i="120"/>
  <c r="O160" i="120" s="1"/>
  <c r="G161" i="120"/>
  <c r="J161" i="120"/>
  <c r="O161" i="120" s="1"/>
  <c r="G162" i="120"/>
  <c r="J162" i="120"/>
  <c r="O162" i="120" s="1"/>
  <c r="G163" i="120"/>
  <c r="J163" i="120"/>
  <c r="O163" i="120" s="1"/>
  <c r="G164" i="120"/>
  <c r="J164" i="120"/>
  <c r="O164" i="120" s="1"/>
  <c r="G165" i="120"/>
  <c r="J165" i="120"/>
  <c r="O165" i="120" s="1"/>
  <c r="G166" i="120"/>
  <c r="J166" i="120"/>
  <c r="O166" i="120" s="1"/>
  <c r="G167" i="120"/>
  <c r="J167" i="120"/>
  <c r="O167" i="120" s="1"/>
  <c r="G168" i="120"/>
  <c r="J168" i="120"/>
  <c r="O168" i="120" s="1"/>
  <c r="G169" i="120"/>
  <c r="J169" i="120"/>
  <c r="G170" i="120"/>
  <c r="J170" i="120"/>
  <c r="J171" i="120"/>
  <c r="G172" i="120"/>
  <c r="G173" i="120"/>
  <c r="J173" i="120"/>
  <c r="G174" i="120"/>
  <c r="J174" i="120"/>
  <c r="G175" i="120"/>
  <c r="J175" i="120"/>
  <c r="G176" i="120"/>
  <c r="J176" i="120"/>
  <c r="G177" i="120"/>
  <c r="J177" i="120"/>
  <c r="G178" i="120"/>
  <c r="J178" i="120"/>
  <c r="G179" i="120"/>
  <c r="J179" i="120"/>
  <c r="G180" i="120"/>
  <c r="J180" i="120"/>
  <c r="O180" i="120" s="1"/>
  <c r="G181" i="120"/>
  <c r="J181" i="120"/>
  <c r="O181" i="120" s="1"/>
  <c r="G182" i="120"/>
  <c r="J182" i="120"/>
  <c r="O182" i="120" s="1"/>
  <c r="G183" i="120"/>
  <c r="J183" i="120"/>
  <c r="G184" i="120"/>
  <c r="G185" i="120"/>
  <c r="J185" i="120"/>
  <c r="G186" i="120"/>
  <c r="J186" i="120"/>
  <c r="O186" i="120" s="1"/>
  <c r="G187" i="120"/>
  <c r="J187" i="120"/>
  <c r="G188" i="120"/>
  <c r="J188" i="120"/>
  <c r="G189" i="120"/>
  <c r="J189" i="120"/>
  <c r="G190" i="120"/>
  <c r="J190" i="120"/>
  <c r="O190" i="120" s="1"/>
  <c r="G191" i="120"/>
  <c r="J191" i="120"/>
  <c r="O191" i="120" s="1"/>
  <c r="G192" i="120"/>
  <c r="J192" i="120"/>
  <c r="O192" i="120" s="1"/>
  <c r="G193" i="120"/>
  <c r="J193" i="120"/>
  <c r="O193" i="120" s="1"/>
  <c r="G194" i="120"/>
  <c r="J194" i="120"/>
  <c r="O194" i="120" s="1"/>
  <c r="G195" i="120"/>
  <c r="J195" i="120"/>
  <c r="O195" i="120" s="1"/>
  <c r="G196" i="120"/>
  <c r="J196" i="120"/>
  <c r="O196" i="120" s="1"/>
  <c r="G197" i="120"/>
  <c r="J197" i="120"/>
  <c r="G198" i="120"/>
  <c r="J198" i="120"/>
  <c r="J109" i="120"/>
  <c r="K109" i="120" s="1"/>
  <c r="G109" i="120"/>
  <c r="A195" i="126"/>
  <c r="A196" i="126" s="1"/>
  <c r="A197" i="126" s="1"/>
  <c r="A198" i="126" s="1"/>
  <c r="A199" i="126" s="1"/>
  <c r="A200" i="126" s="1"/>
  <c r="A201" i="126" s="1"/>
  <c r="A202" i="126" s="1"/>
  <c r="A203" i="126" s="1"/>
  <c r="A204" i="126" s="1"/>
  <c r="A205" i="126" s="1"/>
  <c r="A206" i="126" s="1"/>
  <c r="A207" i="126" s="1"/>
  <c r="A208" i="126" s="1"/>
  <c r="A209" i="126" s="1"/>
  <c r="A210" i="126" s="1"/>
  <c r="A211" i="126" s="1"/>
  <c r="A212" i="126" s="1"/>
  <c r="A213" i="126" s="1"/>
  <c r="A214" i="126" s="1"/>
  <c r="A215" i="126" s="1"/>
  <c r="A216" i="126" s="1"/>
  <c r="A217" i="126" s="1"/>
  <c r="A194" i="126"/>
  <c r="F182" i="126"/>
  <c r="F181" i="126"/>
  <c r="G180" i="126"/>
  <c r="F180" i="126"/>
  <c r="G179" i="126"/>
  <c r="F179" i="126"/>
  <c r="G178" i="126"/>
  <c r="F178" i="126"/>
  <c r="G177" i="126"/>
  <c r="F177" i="126"/>
  <c r="G176" i="126"/>
  <c r="F176" i="126"/>
  <c r="G175" i="126"/>
  <c r="F175" i="126"/>
  <c r="F174" i="126"/>
  <c r="G173" i="126"/>
  <c r="F173" i="126"/>
  <c r="G172" i="126"/>
  <c r="F172" i="126"/>
  <c r="F171" i="126"/>
  <c r="G170" i="126"/>
  <c r="F170" i="126"/>
  <c r="F169" i="126"/>
  <c r="G168" i="126"/>
  <c r="F168" i="126"/>
  <c r="F167" i="126"/>
  <c r="F166" i="126"/>
  <c r="G165" i="126"/>
  <c r="F165" i="126"/>
  <c r="G164" i="126"/>
  <c r="F164" i="126"/>
  <c r="F163" i="126"/>
  <c r="G162" i="126"/>
  <c r="F162" i="126"/>
  <c r="G161" i="126"/>
  <c r="F161" i="126"/>
  <c r="F160" i="126"/>
  <c r="F159" i="126"/>
  <c r="F158" i="126"/>
  <c r="G157" i="126"/>
  <c r="F157" i="126"/>
  <c r="G156" i="126"/>
  <c r="F156" i="126"/>
  <c r="G155" i="126"/>
  <c r="F155" i="126"/>
  <c r="F154" i="126"/>
  <c r="F153" i="126"/>
  <c r="F152" i="126"/>
  <c r="F151" i="126"/>
  <c r="G150" i="126"/>
  <c r="F150" i="126"/>
  <c r="G149" i="126"/>
  <c r="F149" i="126"/>
  <c r="G148" i="126"/>
  <c r="F148" i="126"/>
  <c r="G147" i="126"/>
  <c r="F147" i="126"/>
  <c r="G146" i="126"/>
  <c r="F146" i="126"/>
  <c r="G145" i="126"/>
  <c r="F145" i="126"/>
  <c r="F144" i="126"/>
  <c r="G143" i="126"/>
  <c r="F143" i="126"/>
  <c r="F142" i="126"/>
  <c r="G141" i="126"/>
  <c r="F141" i="126"/>
  <c r="F140" i="126"/>
  <c r="F139" i="126"/>
  <c r="F138" i="126"/>
  <c r="F137" i="126"/>
  <c r="G136" i="126"/>
  <c r="F136" i="126"/>
  <c r="F135" i="126"/>
  <c r="G134" i="126"/>
  <c r="F134" i="126"/>
  <c r="G133" i="126"/>
  <c r="F133" i="126"/>
  <c r="G132" i="126"/>
  <c r="F132" i="126"/>
  <c r="G131" i="126"/>
  <c r="F131" i="126"/>
  <c r="G130" i="126"/>
  <c r="F130" i="126"/>
  <c r="G129" i="126"/>
  <c r="F129" i="126"/>
  <c r="G128" i="126"/>
  <c r="F128" i="126"/>
  <c r="G127" i="126"/>
  <c r="F127" i="126"/>
  <c r="G126" i="126"/>
  <c r="F126" i="126"/>
  <c r="G125" i="126"/>
  <c r="F125" i="126"/>
  <c r="G124" i="126"/>
  <c r="F124" i="126"/>
  <c r="G123" i="126"/>
  <c r="F123" i="126"/>
  <c r="F122" i="126"/>
  <c r="G121" i="126"/>
  <c r="F121" i="126"/>
  <c r="G120" i="126"/>
  <c r="F120" i="126"/>
  <c r="F119" i="126"/>
  <c r="F118" i="126"/>
  <c r="G117" i="126"/>
  <c r="F117" i="126"/>
  <c r="F116" i="126"/>
  <c r="F115" i="126"/>
  <c r="F114" i="126"/>
  <c r="G113" i="126"/>
  <c r="F113" i="126"/>
  <c r="F112" i="126"/>
  <c r="F111" i="126"/>
  <c r="F110" i="126"/>
  <c r="F109" i="126"/>
  <c r="G108" i="126"/>
  <c r="F108" i="126"/>
  <c r="G107" i="126"/>
  <c r="F107" i="126"/>
  <c r="G106" i="126"/>
  <c r="F106" i="126"/>
  <c r="G105" i="126"/>
  <c r="F105" i="126"/>
  <c r="G104" i="126"/>
  <c r="F104" i="126"/>
  <c r="G103" i="126"/>
  <c r="F103" i="126"/>
  <c r="G102" i="126"/>
  <c r="F102" i="126"/>
  <c r="G101" i="126"/>
  <c r="F101" i="126"/>
  <c r="G100" i="126"/>
  <c r="F100" i="126"/>
  <c r="G99" i="126"/>
  <c r="F99" i="126"/>
  <c r="G98" i="126"/>
  <c r="F98" i="126"/>
  <c r="F97" i="126"/>
  <c r="F96" i="126"/>
  <c r="F95" i="126"/>
  <c r="F94" i="126"/>
  <c r="G93" i="126"/>
  <c r="F93" i="126"/>
  <c r="F92" i="126"/>
  <c r="F91" i="126"/>
  <c r="F90" i="126"/>
  <c r="F89" i="126"/>
  <c r="G88" i="126"/>
  <c r="F88" i="126"/>
  <c r="F87" i="126"/>
  <c r="F86" i="126"/>
  <c r="F85" i="126"/>
  <c r="F84" i="126"/>
  <c r="G83" i="126"/>
  <c r="F83" i="126"/>
  <c r="G82" i="126"/>
  <c r="F82" i="126"/>
  <c r="F81" i="126"/>
  <c r="F80" i="126"/>
  <c r="F79" i="126"/>
  <c r="G78" i="126"/>
  <c r="F78" i="126"/>
  <c r="G77" i="126"/>
  <c r="F77" i="126"/>
  <c r="F76" i="126"/>
  <c r="F75" i="126"/>
  <c r="G74" i="126"/>
  <c r="F74" i="126"/>
  <c r="G73" i="126"/>
  <c r="F73" i="126"/>
  <c r="F72" i="126"/>
  <c r="G71" i="126"/>
  <c r="F71" i="126"/>
  <c r="G70" i="126"/>
  <c r="F70" i="126"/>
  <c r="F69" i="126"/>
  <c r="G68" i="126"/>
  <c r="F68" i="126"/>
  <c r="G67" i="126"/>
  <c r="F67" i="126"/>
  <c r="G66" i="126"/>
  <c r="F66" i="126"/>
  <c r="G65" i="126"/>
  <c r="F65" i="126"/>
  <c r="G64" i="126"/>
  <c r="F64" i="126"/>
  <c r="G63" i="126"/>
  <c r="F63" i="126"/>
  <c r="G62" i="126"/>
  <c r="F62" i="126"/>
  <c r="G61" i="126"/>
  <c r="F61" i="126"/>
  <c r="G60" i="126"/>
  <c r="F60" i="126"/>
  <c r="G59" i="126"/>
  <c r="F59" i="126"/>
  <c r="G58" i="126"/>
  <c r="F58" i="126"/>
  <c r="G57" i="126"/>
  <c r="F57" i="126"/>
  <c r="G56" i="126"/>
  <c r="F56" i="126"/>
  <c r="F55" i="126"/>
  <c r="G54" i="126"/>
  <c r="F54" i="126"/>
  <c r="G53" i="126"/>
  <c r="F53" i="126"/>
  <c r="G52" i="126"/>
  <c r="F52" i="126"/>
  <c r="F51" i="126"/>
  <c r="F50" i="126"/>
  <c r="F49" i="126"/>
  <c r="F48" i="126"/>
  <c r="F47" i="126"/>
  <c r="F46" i="126"/>
  <c r="F45" i="126"/>
  <c r="F44" i="126"/>
  <c r="G43" i="126"/>
  <c r="F43" i="126"/>
  <c r="G42" i="126"/>
  <c r="F42" i="126"/>
  <c r="F41" i="126"/>
  <c r="F40" i="126"/>
  <c r="F39" i="126"/>
  <c r="F38" i="126"/>
  <c r="F37" i="126"/>
  <c r="F36" i="126"/>
  <c r="F35" i="126"/>
  <c r="G34" i="126"/>
  <c r="F34" i="126"/>
  <c r="F33" i="126"/>
  <c r="G32" i="126"/>
  <c r="F32" i="126"/>
  <c r="F31" i="126"/>
  <c r="F30" i="126"/>
  <c r="F29" i="126"/>
  <c r="F28" i="126"/>
  <c r="F27" i="126"/>
  <c r="F26" i="126"/>
  <c r="G25" i="126"/>
  <c r="F25" i="126"/>
  <c r="F24" i="126"/>
  <c r="G23" i="126"/>
  <c r="F23" i="126"/>
  <c r="F22" i="126"/>
  <c r="F21" i="126"/>
  <c r="G20" i="126"/>
  <c r="F20" i="126"/>
  <c r="G19" i="126"/>
  <c r="F19" i="126"/>
  <c r="G18" i="126"/>
  <c r="F18" i="126"/>
  <c r="F17" i="126"/>
  <c r="F16" i="126"/>
  <c r="G15" i="126"/>
  <c r="F15" i="126"/>
  <c r="F14" i="126"/>
  <c r="F13" i="126"/>
  <c r="G12" i="126"/>
  <c r="F12" i="126"/>
  <c r="F11" i="126"/>
  <c r="E4" i="126"/>
  <c r="G3" i="126" s="1"/>
  <c r="K125" i="120" l="1"/>
  <c r="O125" i="120"/>
  <c r="K123" i="120"/>
  <c r="O123" i="120"/>
  <c r="K121" i="120"/>
  <c r="O121" i="120"/>
  <c r="K119" i="120"/>
  <c r="O119" i="120"/>
  <c r="K117" i="120"/>
  <c r="O117" i="120"/>
  <c r="K198" i="120"/>
  <c r="O198" i="120"/>
  <c r="K196" i="120"/>
  <c r="K194" i="120"/>
  <c r="K192" i="120"/>
  <c r="K190" i="120"/>
  <c r="K188" i="120"/>
  <c r="K186" i="120"/>
  <c r="K184" i="120"/>
  <c r="O184" i="120"/>
  <c r="K182" i="120"/>
  <c r="K180" i="120"/>
  <c r="K178" i="120"/>
  <c r="O178" i="120"/>
  <c r="K176" i="120"/>
  <c r="O176" i="120"/>
  <c r="K174" i="120"/>
  <c r="O174" i="120"/>
  <c r="K172" i="120"/>
  <c r="K170" i="120"/>
  <c r="O170" i="120"/>
  <c r="K168" i="120"/>
  <c r="K166" i="120"/>
  <c r="K164" i="120"/>
  <c r="K162" i="120"/>
  <c r="K160" i="120"/>
  <c r="K158" i="120"/>
  <c r="K156" i="120"/>
  <c r="O156" i="120"/>
  <c r="K154" i="120"/>
  <c r="O154" i="120"/>
  <c r="K152" i="120"/>
  <c r="O152" i="120"/>
  <c r="K150" i="120"/>
  <c r="O150" i="120"/>
  <c r="K148" i="120"/>
  <c r="O148" i="120"/>
  <c r="K146" i="120"/>
  <c r="O146" i="120"/>
  <c r="K144" i="120"/>
  <c r="K142" i="120"/>
  <c r="O142" i="120"/>
  <c r="K197" i="120"/>
  <c r="O197" i="120"/>
  <c r="K195" i="120"/>
  <c r="K193" i="120"/>
  <c r="K191" i="120"/>
  <c r="K189" i="120"/>
  <c r="O189" i="120"/>
  <c r="K187" i="120"/>
  <c r="O187" i="120"/>
  <c r="K185" i="120"/>
  <c r="K183" i="120"/>
  <c r="K181" i="120"/>
  <c r="K179" i="120"/>
  <c r="O179" i="120"/>
  <c r="K177" i="120"/>
  <c r="O177" i="120"/>
  <c r="K175" i="120"/>
  <c r="O175" i="120"/>
  <c r="K173" i="120"/>
  <c r="O173" i="120"/>
  <c r="K171" i="120"/>
  <c r="K169" i="120"/>
  <c r="K167" i="120"/>
  <c r="K165" i="120"/>
  <c r="K163" i="120"/>
  <c r="K161" i="120"/>
  <c r="K159" i="120"/>
  <c r="O159" i="120"/>
  <c r="K157" i="120"/>
  <c r="K155" i="120"/>
  <c r="O155" i="120"/>
  <c r="K153" i="120"/>
  <c r="O153" i="120"/>
  <c r="K151" i="120"/>
  <c r="O151" i="120"/>
  <c r="K149" i="120"/>
  <c r="K147" i="120"/>
  <c r="O147" i="120"/>
  <c r="K145" i="120"/>
  <c r="K143" i="120"/>
  <c r="O143" i="120"/>
  <c r="K141" i="120"/>
  <c r="K139" i="120"/>
  <c r="O139" i="120"/>
  <c r="K137" i="120"/>
  <c r="O137" i="120"/>
  <c r="K135" i="120"/>
  <c r="O135" i="120"/>
  <c r="K133" i="120"/>
  <c r="O133" i="120"/>
  <c r="K131" i="120"/>
  <c r="O131" i="120"/>
  <c r="K129" i="120"/>
  <c r="O129" i="120"/>
  <c r="K127" i="120"/>
  <c r="K140" i="120"/>
  <c r="K138" i="120"/>
  <c r="O138" i="120"/>
  <c r="K136" i="120"/>
  <c r="O136" i="120"/>
  <c r="K134" i="120"/>
  <c r="O134" i="120"/>
  <c r="K132" i="120"/>
  <c r="O132" i="120"/>
  <c r="K130" i="120"/>
  <c r="O130" i="120"/>
  <c r="K128" i="120"/>
  <c r="O3" i="120"/>
  <c r="O4" i="120"/>
  <c r="O5" i="120"/>
  <c r="O6" i="120"/>
  <c r="O7" i="120"/>
  <c r="O8" i="120"/>
  <c r="O9" i="120"/>
  <c r="O10" i="120"/>
  <c r="O11" i="120"/>
  <c r="O12" i="120"/>
  <c r="O13" i="120"/>
  <c r="O14" i="120"/>
  <c r="O15" i="120"/>
  <c r="O16" i="120"/>
  <c r="O17" i="120"/>
  <c r="O18" i="120"/>
  <c r="O19" i="120"/>
  <c r="O20" i="120"/>
  <c r="O21" i="120"/>
  <c r="O22" i="120"/>
  <c r="O23" i="120"/>
  <c r="O24" i="120"/>
  <c r="O25" i="120"/>
  <c r="O26" i="120"/>
  <c r="O27" i="120"/>
  <c r="O28" i="120"/>
  <c r="O29" i="120"/>
  <c r="O30" i="120"/>
  <c r="O31" i="120"/>
  <c r="O32" i="120"/>
  <c r="O33" i="120"/>
  <c r="O34" i="120"/>
  <c r="O35" i="120"/>
  <c r="O36" i="120"/>
  <c r="O37" i="120"/>
  <c r="O38" i="120"/>
  <c r="O39" i="120"/>
  <c r="O40" i="120"/>
  <c r="O41" i="120"/>
  <c r="O42" i="120"/>
  <c r="O43" i="120"/>
  <c r="O44" i="120"/>
  <c r="O45" i="120"/>
  <c r="O46" i="120"/>
  <c r="O47" i="120"/>
  <c r="O48" i="120"/>
  <c r="O51" i="120"/>
  <c r="O52" i="120"/>
  <c r="O53" i="120"/>
  <c r="O54" i="120"/>
  <c r="O55" i="120"/>
  <c r="O56" i="120"/>
  <c r="O57" i="120"/>
  <c r="O58" i="120"/>
  <c r="O59" i="120"/>
  <c r="O60" i="120"/>
  <c r="O61" i="120"/>
  <c r="O62" i="120"/>
  <c r="O63" i="120"/>
  <c r="O64" i="120"/>
  <c r="O65" i="120"/>
  <c r="O66" i="120"/>
  <c r="O67" i="120"/>
  <c r="O68" i="120"/>
  <c r="O69" i="120"/>
  <c r="O70" i="120"/>
  <c r="O71" i="120"/>
  <c r="O72" i="120"/>
  <c r="O74" i="120"/>
  <c r="O76" i="120"/>
  <c r="O77" i="120"/>
  <c r="O78" i="120"/>
  <c r="O79" i="120"/>
  <c r="O80" i="120"/>
  <c r="O81" i="120"/>
  <c r="O82" i="120"/>
  <c r="O83" i="120"/>
  <c r="O84" i="120"/>
  <c r="O85" i="120"/>
  <c r="O86" i="120"/>
  <c r="O88" i="120"/>
  <c r="O89" i="120"/>
  <c r="O90" i="120"/>
  <c r="O91" i="120"/>
  <c r="O93" i="120"/>
  <c r="O94" i="120"/>
  <c r="O95" i="120"/>
  <c r="O96" i="120"/>
  <c r="O97" i="120"/>
  <c r="O98" i="120"/>
  <c r="O99" i="120"/>
  <c r="O100" i="120"/>
  <c r="O101" i="120"/>
  <c r="O102" i="120"/>
  <c r="O103" i="120"/>
  <c r="O104" i="120"/>
  <c r="O105" i="120"/>
  <c r="O106" i="120"/>
  <c r="O107" i="120"/>
  <c r="O108" i="120"/>
  <c r="O109" i="120"/>
  <c r="O110" i="120"/>
  <c r="O111" i="120"/>
  <c r="O112" i="120"/>
  <c r="O114" i="120"/>
  <c r="O115" i="120"/>
  <c r="O118" i="120"/>
  <c r="O126" i="120"/>
  <c r="K108" i="120"/>
  <c r="K107" i="120"/>
  <c r="K106" i="120"/>
  <c r="K105" i="120"/>
  <c r="K104" i="120"/>
  <c r="K103" i="120"/>
  <c r="K102" i="120"/>
  <c r="K101" i="120"/>
  <c r="K100" i="120"/>
  <c r="K99" i="120"/>
  <c r="K98" i="120"/>
  <c r="K97" i="120"/>
  <c r="K96" i="120"/>
  <c r="K95" i="120"/>
  <c r="K94" i="120"/>
  <c r="K93" i="120"/>
  <c r="K92" i="120"/>
  <c r="K91" i="120"/>
  <c r="K90" i="120"/>
  <c r="K89" i="120"/>
  <c r="K88" i="120"/>
  <c r="K87" i="120"/>
  <c r="K86" i="120"/>
  <c r="K85" i="120"/>
  <c r="K84" i="120"/>
  <c r="K83" i="120"/>
  <c r="K82" i="120"/>
  <c r="K81" i="120"/>
  <c r="K80" i="120"/>
  <c r="K79" i="120"/>
  <c r="K78" i="120"/>
  <c r="K77" i="120"/>
  <c r="K76" i="120"/>
  <c r="K75" i="120"/>
  <c r="K74" i="120"/>
  <c r="K73" i="120"/>
  <c r="K72" i="120"/>
  <c r="K71" i="120"/>
  <c r="K70" i="120"/>
  <c r="K69" i="120"/>
  <c r="K68" i="120"/>
  <c r="K67" i="120"/>
  <c r="K66" i="120"/>
  <c r="K65" i="120"/>
  <c r="K64" i="120" l="1"/>
  <c r="K63" i="120"/>
  <c r="K62" i="120"/>
  <c r="K61" i="120"/>
  <c r="K60" i="120"/>
  <c r="K59" i="120"/>
  <c r="K58" i="120"/>
  <c r="K57" i="120"/>
  <c r="K56" i="120"/>
  <c r="K55" i="120"/>
  <c r="K54" i="120"/>
  <c r="K53" i="120"/>
  <c r="K52" i="120"/>
  <c r="K51" i="120"/>
  <c r="K50" i="120"/>
  <c r="K49" i="120"/>
  <c r="K48" i="120"/>
  <c r="K47" i="120"/>
  <c r="K46" i="120"/>
  <c r="K45" i="120"/>
  <c r="K44" i="120"/>
  <c r="K43" i="120"/>
  <c r="K42" i="120"/>
  <c r="K41" i="120"/>
  <c r="K40" i="120"/>
  <c r="K39" i="120"/>
  <c r="K38" i="120"/>
  <c r="K37" i="120"/>
  <c r="K36" i="120"/>
  <c r="K35" i="120"/>
  <c r="K34" i="120"/>
  <c r="K33" i="120"/>
  <c r="K32" i="120"/>
  <c r="K31" i="120"/>
  <c r="K3" i="120"/>
  <c r="K5" i="120"/>
  <c r="K6" i="120"/>
  <c r="K7" i="120"/>
  <c r="K8" i="120"/>
  <c r="K9" i="120"/>
  <c r="K10" i="120"/>
  <c r="K11" i="120"/>
  <c r="K12" i="120"/>
  <c r="K13" i="120"/>
  <c r="K14" i="120"/>
  <c r="K15" i="120"/>
  <c r="K16" i="120"/>
  <c r="K17" i="120"/>
  <c r="K18" i="120"/>
  <c r="K19" i="120"/>
  <c r="K20" i="120"/>
  <c r="K21" i="120"/>
  <c r="K22" i="120"/>
  <c r="K23" i="120"/>
  <c r="K24" i="120"/>
  <c r="K25" i="120"/>
  <c r="K26" i="120"/>
  <c r="K27" i="120"/>
  <c r="K28" i="120"/>
  <c r="K29" i="120"/>
  <c r="K30" i="120"/>
  <c r="O2" i="120" l="1"/>
  <c r="K2" i="120" l="1"/>
  <c r="E148" i="2" l="1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F111" i="2"/>
  <c r="F110" i="2"/>
  <c r="E110" i="2"/>
  <c r="E109" i="2"/>
  <c r="F109" i="2" s="1"/>
  <c r="F108" i="2"/>
  <c r="E108" i="2"/>
  <c r="E107" i="2"/>
  <c r="F107" i="2" s="1"/>
  <c r="F106" i="2"/>
  <c r="E106" i="2"/>
  <c r="E105" i="2"/>
  <c r="F105" i="2" s="1"/>
  <c r="F104" i="2"/>
  <c r="E104" i="2"/>
  <c r="E103" i="2"/>
  <c r="F103" i="2" s="1"/>
  <c r="F102" i="2"/>
  <c r="E102" i="2"/>
  <c r="E101" i="2"/>
  <c r="F101" i="2" s="1"/>
  <c r="F100" i="2"/>
  <c r="E100" i="2"/>
  <c r="E99" i="2"/>
  <c r="F99" i="2" s="1"/>
  <c r="F98" i="2"/>
  <c r="E98" i="2"/>
  <c r="G97" i="2"/>
  <c r="F97" i="2"/>
  <c r="F96" i="2"/>
  <c r="E96" i="2"/>
  <c r="E95" i="2"/>
  <c r="F95" i="2" s="1"/>
  <c r="F94" i="2"/>
  <c r="E94" i="2"/>
  <c r="E93" i="2"/>
  <c r="F93" i="2" s="1"/>
  <c r="F92" i="2"/>
  <c r="E92" i="2"/>
  <c r="E91" i="2"/>
  <c r="F91" i="2" s="1"/>
  <c r="F90" i="2"/>
  <c r="E90" i="2"/>
  <c r="E89" i="2"/>
  <c r="F89" i="2" s="1"/>
  <c r="F88" i="2"/>
  <c r="E88" i="2"/>
  <c r="E87" i="2"/>
  <c r="F87" i="2" s="1"/>
  <c r="F86" i="2"/>
  <c r="E86" i="2"/>
  <c r="E85" i="2"/>
  <c r="F85" i="2" s="1"/>
  <c r="F84" i="2"/>
  <c r="E84" i="2"/>
  <c r="E83" i="2"/>
  <c r="F83" i="2" s="1"/>
  <c r="F82" i="2"/>
  <c r="E82" i="2"/>
  <c r="E81" i="2"/>
  <c r="F81" i="2" s="1"/>
  <c r="F80" i="2"/>
  <c r="E80" i="2"/>
  <c r="E79" i="2"/>
  <c r="F79" i="2" s="1"/>
  <c r="F78" i="2"/>
  <c r="E78" i="2"/>
  <c r="E77" i="2"/>
  <c r="F77" i="2" s="1"/>
  <c r="F76" i="2"/>
  <c r="E76" i="2"/>
  <c r="E75" i="2"/>
  <c r="F75" i="2" s="1"/>
  <c r="F74" i="2"/>
  <c r="E74" i="2"/>
  <c r="E73" i="2"/>
  <c r="F73" i="2" s="1"/>
  <c r="F72" i="2"/>
  <c r="E72" i="2"/>
  <c r="E71" i="2"/>
  <c r="F71" i="2" s="1"/>
  <c r="F70" i="2"/>
  <c r="E70" i="2"/>
  <c r="E69" i="2"/>
  <c r="F69" i="2" s="1"/>
  <c r="F68" i="2"/>
  <c r="E68" i="2"/>
  <c r="E67" i="2"/>
  <c r="F67" i="2" s="1"/>
  <c r="F66" i="2"/>
  <c r="E66" i="2"/>
  <c r="E65" i="2"/>
  <c r="F65" i="2" s="1"/>
  <c r="F64" i="2"/>
  <c r="E64" i="2"/>
  <c r="E63" i="2"/>
  <c r="F63" i="2" s="1"/>
  <c r="F62" i="2"/>
  <c r="E62" i="2"/>
  <c r="E61" i="2"/>
  <c r="F61" i="2" s="1"/>
  <c r="G60" i="2"/>
  <c r="F60" i="2"/>
  <c r="G59" i="2"/>
  <c r="F59" i="2"/>
  <c r="F58" i="2"/>
  <c r="E58" i="2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7" i="2"/>
  <c r="F17" i="2" s="1"/>
  <c r="F16" i="2"/>
  <c r="E16" i="2"/>
  <c r="E15" i="2"/>
  <c r="F15" i="2" s="1"/>
  <c r="F14" i="2"/>
  <c r="E14" i="2"/>
  <c r="E13" i="2"/>
  <c r="F13" i="2" s="1"/>
  <c r="F12" i="2"/>
  <c r="E12" i="2"/>
  <c r="E5" i="2"/>
  <c r="G4" i="2" s="1"/>
</calcChain>
</file>

<file path=xl/sharedStrings.xml><?xml version="1.0" encoding="utf-8"?>
<sst xmlns="http://schemas.openxmlformats.org/spreadsheetml/2006/main" count="5209" uniqueCount="740">
  <si>
    <t>PROCESSO</t>
  </si>
  <si>
    <t>PREGÃO</t>
  </si>
  <si>
    <t>VIGÊNCIA</t>
  </si>
  <si>
    <t>CENTRO DE CUSTO</t>
  </si>
  <si>
    <t>DESCRIÇÃO DO CENTRO DE CUSTO</t>
  </si>
  <si>
    <t>ITEM</t>
  </si>
  <si>
    <t>DESCRIÇÃO DO PRODUTO</t>
  </si>
  <si>
    <t>QUANTID. SOLICITADA</t>
  </si>
  <si>
    <t>VALOR UNITÁRIO</t>
  </si>
  <si>
    <t>VALOR TOTAL</t>
  </si>
  <si>
    <t>DATA DO EMPENHO</t>
  </si>
  <si>
    <t>Nº  NOTA DE EMPENHO</t>
  </si>
  <si>
    <t>QUANTID. EMPENHADA</t>
  </si>
  <si>
    <t>VALOR EMPENHADO</t>
  </si>
  <si>
    <t>DATA ENTREGA ALMOXARIFADO</t>
  </si>
  <si>
    <t>Nº NOTA FISCAL/RECIBO</t>
  </si>
  <si>
    <t>STATUS</t>
  </si>
  <si>
    <t>23083.007972/2015-42</t>
  </si>
  <si>
    <t>NO CAMPO "PEDIDOS EM" (D7), INFORMAR QUAIS OS MESES P/ REQUISIÇÃO NO CRONOGRAMA DE COMPRAS DA RURAL. CASO NÃO CONSTE O GRUPO LÁ, SE FOR PERMANENTE, INFORMAR OS MESES P/ PERMANENTE; SE FOR CONSUMO, EXCLUIR A LINHA. APÓS FINALIZAR A PLANILHA, EXCLUIR ESTA LINHA TAMBÉM, POIS É DESNECESSÁRIA NO CONTROLE DE ESTOQUE FINALIZADO.</t>
  </si>
  <si>
    <t>CONTROLE DE ESTOQUE DE ATA DE REGISTRO DE PREÇOS</t>
  </si>
  <si>
    <t>Processo:</t>
  </si>
  <si>
    <t>Pregão:</t>
  </si>
  <si>
    <t>25/2015 - IRP</t>
  </si>
  <si>
    <t>Validade:</t>
  </si>
  <si>
    <t>DIAS P/ VECTO.:</t>
  </si>
  <si>
    <t>Uasg:</t>
  </si>
  <si>
    <t>Data de hoje:</t>
  </si>
  <si>
    <t>Assunto:</t>
  </si>
  <si>
    <t>Aquisição de Material de Expediente</t>
  </si>
  <si>
    <t>(GRUPO 30.16 - Expediente em geral)</t>
  </si>
  <si>
    <t>Nº Item</t>
  </si>
  <si>
    <t>Firma</t>
  </si>
  <si>
    <t>Breve Descrição</t>
  </si>
  <si>
    <t>Quantidade Licitada</t>
  </si>
  <si>
    <t>Quantidade Empenhada</t>
  </si>
  <si>
    <t>Saldo Atual</t>
  </si>
  <si>
    <t>Posterior Conferência</t>
  </si>
  <si>
    <t>Valor</t>
  </si>
  <si>
    <t>CLD</t>
  </si>
  <si>
    <t>ÁLCOOL ETÍLICO LIMPEZA DE AMBIENTES, TIPO ETÍLICO HIDRATADO, CARACTERÍSTICAS ADICIONAIS GEL, CONCENTRAÇÃO 70%</t>
  </si>
  <si>
    <t>ALFINETE MAPA, MATERIAL METAL, TRATAMENTO SUPERFICIAL NIQUELADO, MATERIAL CABEÇA PLÁSTICO, FORMATO CABEÇA REDONDO, COR AZUL, COMPRIMENTO 10 MM, APLICAÇÃO MAPA. CAIXA COM 100 UNIDADES</t>
  </si>
  <si>
    <t>ALFINETE MAPA, MATERIAL METAL, TRATAMENTO SUPERFICIAL NIQUELADO, MATERIAL CABEÇA PLÁSTICO, FORMATO CABEÇA REDONDO, COR PRETA, COMPRIMENTO 10 MM, APLICAÇÃO MAPA. CAIXA COM 100 UNIDADES</t>
  </si>
  <si>
    <t>ALFINETE MAPA, MATERIAL METAL, TRATAMENTO SUPERFICIAL NIQUELADO, MATERIAL CABEÇA PLÁSTICO, FORMATO CABEÇA REDONDO, COR VERMELHA, COMPRIMENTO 10 MM, APLICAÇÃO MAPA. CAIXA COM 100 UNIDADES</t>
  </si>
  <si>
    <t>ALMOFADA CARIMBO, MATERIAL CAIXA PLÁSTICO, MATERIAL ALMOFADA ESPONJA ABSORVENTE REVESTIDA DE TECIDO G/M2, COR AZUL MM, TIPO NÃO ENTINTADA, COMPRIMENTO 12 CM, LARGURA 8 CM</t>
  </si>
  <si>
    <t>APAGADOR QUADRO MAGNÉTICO, MATERIAL CORPO PLÁSTICO, COMPRIMENTO 15 CM, LARGURA6 CM, ALTURA 4 CM, MATERIAL BASE FELTRO, ENCAIXE PINCEL SEM ENCAIXE</t>
  </si>
  <si>
    <t>APONTADOR LÁPIS, MATERIAL METAL, TIPO ESCOLAR, COR PRATEADO, TAMANHO PEQUENO, QUANTIDADE FUROS 1, CARACTERÍSTICAS ADICIONAIS SEM DEPÓSITO</t>
  </si>
  <si>
    <t>BARBANTE ALGODÃO, QUANTIDADE FIOS 8 UN, ACABAMENTO SUPERFICIAL CRÚ. ROLO DE 250G</t>
  </si>
  <si>
    <t>BLOCO FLIP CHART, COR BRANCA, FORMATO 66 X 96 CM, APLICAÇÃO FLIP CHART COM FUROS, CARACTERÍSTICAS ADICIONAIS SEM PAUTA</t>
  </si>
  <si>
    <t>BLOCO PAUTADO, MATERIAL PAPEL APERGAMINHADO, GRAMATURA 56 G/M2, COR BRANCA, COMPRIMENTO 155 MM, LARGURA 205 MM, QUANTIDADE FOLHAS 50 FL</t>
  </si>
  <si>
    <t>BLOCO RECADO, MATERIAL PAPEL, COR AMARELO, LARGURA 38 MM, COMPRIMENTO 50 MM, TIPO REMOVÍVEL, CARACTERÍSTICAS ADICIONAIS AUTO-ADESIVO</t>
  </si>
  <si>
    <t>BLOCO RECADO, MATERIAL PAPEL, COR AMARELO, LARGURA 76 MM, COMPRIMENTO 102 MM, TIPO REMOVÍVEL, CARACTERÍSTICAS ADICIONAIS AUTO-ADESIVO</t>
  </si>
  <si>
    <t>BORRACHA APAGADORA ESCRITA, MATERIAL BORRACHA, COMPRIMENTO 45 MM, LARGURA 23 MM, ALTURA 12 MM, COR BRANCA</t>
  </si>
  <si>
    <t>BORRACHA APAGADORA ESCRITA, MATERIAL PLÁSTICO DE VINIL, COMPRIMENTO 60 MM, LARGURA 20 MM, ALTURA 10 MM, COR VERDE, TIPO MACIA</t>
  </si>
  <si>
    <t>CAIXA ARQUIVO, MATERIAL PLÁSTICO CORRUGADO FLEXÍVEL, DIMENSÕES 135 X 250 X 360MM, COR CINZA</t>
  </si>
  <si>
    <t>CAIXA ARQUIVO, MATERIAL PLÁSTICO, DIMENSÕES 135 X 240 X 360 MM, COR AZUL</t>
  </si>
  <si>
    <t>CANETA ESFEROGRÁFICA, MATERIAL PLÁSTICO, QUANTIDADE CARGAS 1 UN, MATERIAL PONTA AÇO INOXIDÁVEL COM ESFERA DE TUNGSTÊNIO, TIPO ESCRITA FINA, COR TINTA AZUL, CARACTERÍSTICAS ADICIONAIS CORPO SEXTAVADO, TRANSPARENTE E ORIFÍCIO LATERAL.</t>
  </si>
  <si>
    <t>CANETA ESFEROGRÁFICA, MATERIAL PLÁSTICO, QUANTIDADE CARGAS 1 UN, MATERIAL PONTA LATÃO COM ESFERA DE TUNGSTÊNIO, TIPO ESCRITA MÉDIA, COR TINTA AZUL, CARACTERÍSTICAS ADICIONAIS MATERIAL TRANSPARENTE E COM ORIFÍCIO LATERAL</t>
  </si>
  <si>
    <t>CANETA ESFEROGRÁFICA, MATERIAL PLÁSTICO, QUANTIDADE CARGAS 1 UN, MATERIAL PONTA LATÃO COM ESFERA DE TUNGSTÊNIO, TIPO ESCRITA MÉDIA, COR TINTA PRETA, CARACTERÍSTICAS ADICIONAIS MATERIAL TRANSPARENTE E COM ORIFÍCIO LATERAL</t>
  </si>
  <si>
    <t>CANETA ESFEROGRÁFICA, MATERIAL PLÁSTICO, QUANTIDADE CARGAS 1 UN, MATERIAL PONTA LATÃO COM ESFERA DE TUNGSTÊNIO, TIPO ESCRITA MÉDIA, COR TINTA VERMELHA, CARACTERÍSTICAS ADICIONAIS MATERIAL TRANSPARENTE E COM ORIFÍCIO LATERAL</t>
  </si>
  <si>
    <t>CANETA HIDROGRÁFICA, MATERIAL PLÁSTICO, COR CARGA AZUL, APLICAÇÃO RETROPROJETOR</t>
  </si>
  <si>
    <t>CANETA HIDROGRÁFICA, MATERIAL PLÁSTICO, COR CARGA PRETA, APLICAÇÃO RETROPROJETOR</t>
  </si>
  <si>
    <t>CANETA HIDROGRÁFICA, MATERIAL PLÁSTICO, COR CARGA VERDE, APLICAÇÃO RETROPROJETOR</t>
  </si>
  <si>
    <t>CANETA HIDROGRÁFICA, MATERIAL PLÁSTICO, COR CARGA VERMELHA, APLICAÇÃO RETROPROJETOR</t>
  </si>
  <si>
    <t>CANETA MARCA-TEXTO, MATERIAL PLÁSTICO, TIPO PONTA FLUORESCENTE, COR ROSA, TIPONÃO RECARREGÁVEL</t>
  </si>
  <si>
    <t>CANETA MARCA-TEXTO, MATERIAL PLÁSTICO, TIPO PONTA FLUORESCENTE, COR VERDE, TIPO NÃO RECARREGÁVEL</t>
  </si>
  <si>
    <t>CANETA MARCA-TEXTO, MATERIAL PLÁSTICO, TIPO PONTA POROSA, COR FLUORESCENTE AMARELA, TIPO NÃO RECARREGÁVEL, DIMENSÕES 4 MM</t>
  </si>
  <si>
    <t>CANETA MARCA-TEXTO, MATERIAL PLÁSTICO, TIPO PONTA FACETADA, COR FLUORESCENTE AZUL, TIPO NÃO RECARREGÁVEL, CARACTERÍSTICAS ADICIONAIS TRAÇO 1 A 4 MM E BASE D´ÁGUA</t>
  </si>
  <si>
    <t>CAPA ENCADERNAÇÃO, MATERIAL PVC- CLORETO DE POLIVINILA, TIPO A4, COR AZUL, FORMATO 210 X 297 MM, ESPESSURA 3 MM, CARACTERÍSTICAS ADICIONAIS CONTRACAPA</t>
  </si>
  <si>
    <t>CAPA ENCADERNAÇÃO, MATERIAL PVC- CLORETO DE POLIVINILA, TIPO A4, COR PRETA, FORMATO 210 X 297 MM, ESPESSURA 3 MM, CARACTERÍSTICAS ADICIONAIS CONTRACAPA</t>
  </si>
  <si>
    <t>CAPA ENCADERNAÇÃO, MATERIAL PVC- CLORETO DE POLIVINILA, TIPO OFÍCIO 2, COR PRETA, FORMATO 210 X 330 MM, ESPESSURA 3 MM, CARACTERÍSTICAS ADICIONAIS CONTRACAPA</t>
  </si>
  <si>
    <t>CAPA, MATERIAL PLÁSTICO PVC UN, COR INCOLOR UN, LARGURA 210 MM, ALTURA 297, CARACTERÍSTICAS ADICIONAIS A4</t>
  </si>
  <si>
    <t>CAPA, MATERIAL PLÁSTICO PVC UN, COR INCOLOR UN, LARGURA 220 MM, ALTURA 330, CARACTERÍSTICAS ADICIONAIS OFÍCIO II</t>
  </si>
  <si>
    <t>CARTOLINA, MATERIAL CELULOSE VEGETAL, GRAMATURA 180 G/M2, COMPRIMENTO 730 MM, LARGURA 550 MM, COR BRANCA</t>
  </si>
  <si>
    <t>CINTA ELÁSTICA, MATERIAL LÁTEX, FORMA CIRCULAR, TAMANHO 18</t>
  </si>
  <si>
    <t>CLIPE, TAMANHO 2, MATERIAL METAL, FORMATO PARALELO. CAIXA COM 100 UNIDADES</t>
  </si>
  <si>
    <t>CLIPE, TAMANHO 3, MATERIAL METAL, FORMATO PARALELO. CAIXA COM 50 UNIDADES</t>
  </si>
  <si>
    <t>CLIPE, TAMANHO 6/0, MATERIAL METAL, FORMATO PARALELO. CAIXA COM 50 UNIDADES</t>
  </si>
  <si>
    <t>CLIPE, TRATAMENTO SUPERFICIAL NIQUELADO, TAMANHO 1/0, MATERIAL METAL, FORMATO TRANÇADO. CAIXA COM 12 UNIDADES</t>
  </si>
  <si>
    <t>CLIPE, TRATAMENTO SUPERFICIAL NIQUELADO, TAMANHO 2/0, MATERIAL METAL, FORMATO TRANÇADO. CAIXA COM 50 UNIDADES</t>
  </si>
  <si>
    <t>COLA, COMPOSIÇÃO CIANIACRILATO, APLICAÇÃO MATERIAIS POROSOS, CARACTERÍSTICAS ADICIONAIS BICO APLICADOR, TIPO INSTANTÂNEA. TUBO DE 3G</t>
  </si>
  <si>
    <t>COLA, COMPOSIÇÃO POLIVINIL ACETATO- PVA, COR BRANCA, APLICAÇÃO ESCOLAR, CARACTERÍSTICAS ADICIONAIS LAVÁVEL, NÃO TÓXICA, VALIDADE MÍNIMA 18 MESES, TIPOLÍQUIDO. TUDO DE 40G</t>
  </si>
  <si>
    <t>800</t>
  </si>
  <si>
    <t>COLA, COR BRANCA, APLICAÇÃO PAPEL, CARACTERÍSTICAS ADICIONAIS ATÓXICA, TIPO BASTÃO. TUBO DE 20G</t>
  </si>
  <si>
    <t>COLCHETE FIXAÇÃO, MATERIAL AÇO, TRATAMENTO SUPERFICIAL LATONADO, TAMANHO Nº 08. CAIXA COM 72 UNIDADES</t>
  </si>
  <si>
    <t>COLCHETE FIXAÇÃO, MATERIAL METAL, TRATAMENTO SUPERFICIAL LATONADO, TAMANHO Nº 10, APLICAÇÃO PROCESSOS. CAIXA COM 72 UNIDADES</t>
  </si>
  <si>
    <t>COLCHETE FIXAÇÃO, MATERIAL METAL, TRATAMENTO SUPERFICIAL LATONADO, TAMANHO Nº 12, APLICAÇÃO PROCESSOS. CAIXA COM 72 UNIDADES</t>
  </si>
  <si>
    <t>COLCHETE FIXAÇÃO, MATERIAL METAL, TRATAMENTO SUPERFICIAL LATONADO, TAMANHO Nº 15. CAIXA COM 72 UNIDADES</t>
  </si>
  <si>
    <t>COPO DESCARTÁVEL, MATERIAL POLIESTIRENO, CAPACIDADE 300 ML, APLICAÇÃO LÍQUIDOSFRIOS E QUENTES, CARACTERÍSTICAS ADICIONAIS SEM TAMPA/NORMA NBR 14865, COR BRANCO. PACOTE COM 100 UNIDADES</t>
  </si>
  <si>
    <t>COPO DESCARTÁVEL, MATERIAL POLIPROPILENO, CAPACIDADE 50 ML, APLICAÇÃO CAFÉ, CARACTERÍSTICAS ADICIONAIS ATÓXICO, DE ACORDO C/ NORMA ABNT, NBR 14865, COR CREME. PACOTE COM 100 UNIDADES</t>
  </si>
  <si>
    <t>CORRETIVO LÍQUIDO, MATERIAL BASE D´ÁGUA- SECAGEM RÁPIDA, APRESENTAÇÃO FRASCO, APLICAÇÃO PAPEL COMUM ML, VOLUME 18 ML</t>
  </si>
  <si>
    <t>CORRETIVO SECO, MATERIAL BASE D´ÁGUA- SECAGEM RÁPIDA, APRESENTAÇÃO FITA, APLICAÇÃO PAPEL COMUM, COMPRIMENTO 8 M, LARGURA 4,20 MM, CARACTERÍSTICAS ADICIONAIS TAMPA PROTETORA E MECANISMO ANTITRAVAMENTO</t>
  </si>
  <si>
    <t>ENVELOPE, MATERIAL PAPEL KRAFT, GRAMATURA 110 G/M2, TIPO SACO COMUM, COMPRIMENTO 360 MM, COR BRANCA, LARGURA 260 MM</t>
  </si>
  <si>
    <t>ENVELOPE, MATERIAL PAPEL KRAFT, GRAMATURA 110 G/M2, TIPO SACO COMUM, COMPRIMENTO 390 MM, COR PARDA, LARGURA 260 MM</t>
  </si>
  <si>
    <t>ENVELOPE, MATERIAL PAPEL OFF-SET, GRAMATURA 90, TIPO SEM TIMBRE, COMPRIMENTO 280 MM, COR BRANCA, LARGURA 200 MM</t>
  </si>
  <si>
    <t>ENVELOPE, MATERIAL PAPEL KRAFT FL, GRAMATURA 90 G/M2, TIPO SACO COMUM, COMPRIMENTO 280 MM, COR PARDA, IMPRESSÃO BAIXO-RELEVO, LARGURA 200 MM</t>
  </si>
  <si>
    <t>ESPIRAL ENCADERNAÇÃO, MATERIAL PLÁSTICO, DIÂMETRO 12 MM, COMPRIMENTO 320 MM, COR INCOLOR</t>
  </si>
  <si>
    <t>ESPIRAL ENCADERNAÇÃO, MATERIAL PLÁSTICO, DIÂMETRO 15 MM, COMPRIMENTO 320 MM, COR INCOLOR</t>
  </si>
  <si>
    <t>ESPIRAL ENCADERNAÇÃO, MATERIAL PLÁSTICO, DIÂMETRO 20 MM, COMPRIMENTO 320 MM, COR INCOLOR</t>
  </si>
  <si>
    <t>ESPIRAL ENCADERNAÇÃO, MATERIAL PLÁSTICO, DIÂMETRO 25 MM, COMPRIMENTO 330 MM, COR INCOLOR, QUANTIDADE FOLHAS 160</t>
  </si>
  <si>
    <t>ESPIRAL ENCADERNAÇÃO, MATERIAL PLÁSTICO, DIÂMETRO 33 MM, COMPRIMENTO 320 MM, NÚMERO ANÉIS 45, COR PRETA, QUANTIDADE FOLHAS 250</t>
  </si>
  <si>
    <t>ESPIRAL ENCADERNAÇÃO, MATERIAL PLÁSTICO, DIÂMETRO 40 MM, COMPRIMENTO 320 MM, NÚMERO ANÉIS 45, COR PRETA, QUANTIDADE FOLHAS 250</t>
  </si>
  <si>
    <t>ESPIRAL ENCADERNAÇÃO, MATERIAL PLÁSTICO, DIÂMETRO 9 MM, COMPRIMENTO 330 MM, NÚMERO ANÉIS 56, COR INCOLOR</t>
  </si>
  <si>
    <t>ESTILETE DESENHO, MATERIAL CORPO PLÁSTICO RESISTENTE, LARGURA LÂMINA 22 MM, TIPO LÂMINA RETRÁTIL, TIPO FIXAÇÃO LÂMINA ENCAIXE DE PRESSÃO</t>
  </si>
  <si>
    <t>ETIQUETA ADESIVA, MATERIAL PAPEL, COR BRANCA, LARGURA 215,9 MM, APLICAÇÃO IMPRESSORA INKJET LASER, FORMATO CARTA, APRESENTAÇÃO 1 ETIQUETAS POR FOLHA, ALTURA II 279,4 MM. CAIXA COM 100 UNIDADES</t>
  </si>
  <si>
    <t>ETIQUETA ADESIVA, MATERIAL PAPEL, COR BRANCA, LARGURA 74,60 MM, COMPRIMENTO 128 MM, APLICAÇÃO IMPRESSORA MATRICIAL, FORMATO RETANGULAR, CARACTERÍSTICAS ADICIONAIS FOLHA COM 4 ETIQUETAS AUTO-ADESIVA/FORMULÁRIO COM. CIXA COM 2.000 UNIDADES</t>
  </si>
  <si>
    <t>EXTRATOR GRAMPO, MATERIAL AÇO INOXIDÁVEL, TIPO ESPÁTULA, CARACTERÍSTICAS ADICIONAIS DIMENSÕES 150 X 5 MM</t>
  </si>
  <si>
    <t>FITA ADESIVA EMBALAGEM, MATERIAL POLIPROPILENO, COMPRIMENTO 50 M, LARGURA 50 MM, APLICAÇÃO EMPACOTAMENTO EM GERAL, COR MARROM. ROLO DE 50 METROS</t>
  </si>
  <si>
    <t>FITA ADESIVA, MATERIAL CELOFANE TRANSPARENTE, TIPO MONOFACE, LARGURA 19 MM, COMPRIMENTO 30 M, COR INCOLOR, APLICAÇÃO MULTIUSO</t>
  </si>
  <si>
    <t>FITA ADESIVA, MATERIAL CREPE, TIPO MONOFACE, LARGURA 19 MM, COMPRIMENTO 50 M, COR BEGE, APLICAÇÃO MULTIUSO. ROLO DE 50 METROS</t>
  </si>
  <si>
    <t>FITA ADESIVA, MATERIAL CREPE, TIPO MONOFACE, LARGURA 25 MM, COMPRIMENTO 50 M, COR BEGE, APLICAÇÃO MULTIUSO. ROLO DE 50 METROS</t>
  </si>
  <si>
    <t>FITA ADESIVA, MATERIAL CREPE, TIPO MONOFACE, LARGURA 50 MM, COMPRIMENTO 50 M, COR BEGE, APLICAÇÃO MULTIUSO. ROLO DE 50 METROS</t>
  </si>
  <si>
    <t>FITA ADESIVA, MATERIAL POLIPROPILENO TRANSPARENTE, TIPO MONOFACE, LARGURA 19 MM, COMPRIMENTO 50 M, COR INCOLOR, APLICAÇÃO MULTIUSO. ROLO DE 50 METROS</t>
  </si>
  <si>
    <t>FITA ADESIVA, MATERIAL POLIPROPILENO TRANSPARENTE, TIPO MONOFACE, LARGURA 50 MM, COMPRIMENTO 50 M, COR INCOLOR, APLICAÇÃO MULTIUSO. ROLO DE 50 METROS</t>
  </si>
  <si>
    <t>FLANELA, MATERIAL FLANELA, COMPRIMENTO 60 CM, LARGURA 40 CM, COR AMARELA</t>
  </si>
  <si>
    <t>Formulário continuo med. 280x240mm 80 colunas 3 vias, caixa com 3000 Fl.</t>
  </si>
  <si>
    <t>FORMULÁRIO CONTÍNUO, MATERIAL PAPEL ALCALINO, NÚMERO VIAS 1 VIA SEM CARBONO, GRAMATURA 63 G/M2, NÚMERO COLUNAS 132, COR BRANCA, LARGURA 280 MM, COMPRIMENTO375 MM, CARACTERÍSTICAS ADICIONAIS MICROSSERRILHADO. CAIXA COM 3.000 FOLHAS</t>
  </si>
  <si>
    <t>FORMULÁRIO CONTÍNUO, MATERIAL PAPEL ALCALINO, NÚMERO VIAS 1 VIA SEM CARBONO, GRAMATURA MÍNIMA DE 50 G/M2, NÚMERO COLUNAS 80, COR BRANCA, LARGURA 240 MM, COMPRIMENTO 280 MM, SERRILHA MARGINAL 13 X 13 MM, CARACTERÍSTICAS ADICIONAIS MICROSSERRILHADO, APLICAÇÃO IMPRESSÃO GERAL. CAIXA COM 2.000 FOLHAS</t>
  </si>
  <si>
    <t>FORMULÁRIO CONTÍNUO, MATERIAL PAPEL APERGAMINHADO, NÚMERO VIAS 2 VIAS COM CARBONO, GRAMATURA 56 G/M2, NÚMERO COLUNAS 132, COR BRANCA, LARGURA 280 MM, COMPRIMENTO 375 MM. CAIXA COM 1.500 FOLHAS</t>
  </si>
  <si>
    <t>GARRAFA TÉRMICA, MATERIAL PLÁSTICO, CAPACIDADE 1 L, FORMATO CILÍNDRICO, CARACTERÍSTICAS ADICIONAIS COM TAMPA ROSCÁVEL E AMPOLA EM VIDRO</t>
  </si>
  <si>
    <t>GRAMPEADOR, TRATAMENTO SUPERFICIAL PINTADO, MATERIAL METAL, TIPO MESA, CAPACIDADE 100 FL, APLICAÇÃO PAPEL, TAMANHO GRAMPO 23/10</t>
  </si>
  <si>
    <t>GRAMPEADOR, TRATAMENTO SUPERFICIAL PINTADO, MATERIAL METAL, TIPO MESA, CAPACIDADE 20 FL, APLICAÇÃO PAPEL, TAMANHO GRAMPO 26/6</t>
  </si>
  <si>
    <t>GRAMPEADOR, TRATAMENTO SUPERFICIAL PINTADO, MATERIAL METAL, TIPO MESA, CAPACIDADE 50 FL, TAMANHO GRAMPO 26/6</t>
  </si>
  <si>
    <t>GRAMPO GRAMPEADOR, MATERIAL METAL, TRATAMENTO SUPERFICIAL GALVANIZADO, TAMANHO23/10, USO GRAMPEADOR DE MESA. CAIXA COM 5.000 UNIDADES</t>
  </si>
  <si>
    <t>GRAMPO GRAMPEADOR, MATERIAL METAL, TRATAMENTO SUPERFICIAL GALVANIZADO, TAMANHO26/6. CAIXA COM 5.000 UNIDADES</t>
  </si>
  <si>
    <t>300</t>
  </si>
  <si>
    <t>GRAMPO GRAMPEADOR, MATERIAL METAL, TRATAMENTO SUPERFICIAL NIQUELADO, TAMANHO 23/6. CAIXA COM 5.000 UNIDADES</t>
  </si>
  <si>
    <t>GUARDANAPO DE PAPEL, MATERIAL CELULOSE, LARGURA 32,50 CM, COMPRIMENTO 32,50 CM, COR BRANCA, TIPO FOLHAS DUPLA, CARACTERÍSTICAS ADICIONAIS MACIO. PACOTE COM 50 UNIDADES</t>
  </si>
  <si>
    <t>LÂMINA ESTILETE, MATERIAL AÇO, LARGURA 18 MM, TIPO USO DESCARTÁVEL, APLICAÇÃO ESTILETE RETRÁTIL</t>
  </si>
  <si>
    <t>LÁPIS PRETO, MATERIAL CORPO MADEIRA, DUREZA CARGA HB, FORMATO CORPO SEXTAVADO,CARACTERÍSTICAS ADICIONAIS ENVERNIZADO E APONTADO, MATERIAL CARGA GRAFITE Nº 2</t>
  </si>
  <si>
    <t>LAPISEIRA, MATERIAL PLÁSTICO, DIÂMETRO CARGA 0,7 MM, CARACTERÍSTICAS ADICIONAIS PRENDEDOR E PONTEIRA DE METAL</t>
  </si>
  <si>
    <t>LIVRO ATA, MATERIAL PAPEL OFF-SET, QUANTIDADE FOLHAS 100, GRAMATURA 75 G/M2, COMPRIMENTO 320 MM, LARGURA 220 MM, CARACTERÍSTICAS ADICIONAIS COM ÍNDICE, TIPO CAPA CARTONADO</t>
  </si>
  <si>
    <t>LIVRO ATA, MATERIAL PAPEL OFF-SET, QUANTIDADE FOLHAS 200 FL, GRAMATURA 75 G/ M2, COMPRIMENTO 320 MM, LARGURA 220 MM</t>
  </si>
  <si>
    <t>LIVRO PROTOCOLO, MATERIAL PAPEL OFF-SET, QUANTIDADE FOLHAS 100 FL, COMPRIMENTO230 MM, LARGURA 170 MM, TIPO CAPA DURA, CARACTERÍSTICAS ADICIONAIS COM FOLHAS PAUTADAS E NUMERADAS SEQÜENCIALMENTE, MATERIAL CAPA PAPELÃO, GRAMATURA FOLHAS 54 G/M2</t>
  </si>
  <si>
    <t>LUVA PARA PROCEDIMENTO NÃO CIRÚRGICO, MATERIAL LÁTEX NATURAL ÍNTEGRO E UNIFORME, TAMANHO GRANDE, CARACTERÍSTICAS ADICIONAIS LUBRIFICADA COM PÓ BIOABSORVÍVEL, DESCARTÁVEL, APRESENTAÇÃO ATÓXICA, TIPO AMBIDESTRA, TIPO USO DESCARTÁVEL, MODELO FORMATO ANATÔMICO, FINALIDADE RESISTENTE À TRAÇÃO</t>
  </si>
  <si>
    <t>LUVA PARA PROCEDIMENTO NÃO CIRÚRGICO, MATERIAL LÁTEX NATURAL ÍNTEGRO E UNIFORME, TAMANHO MÉDIO, CARACTERÍSTICAS ADICIONAIS LUBRIFICADA COM PÓ BIOABSORVÍVEL, DESCARTÁVEL, APRESENTAÇÃO ATÓXICA, TIPO AMBIDESTRA, TIPO USO DESCARTÁVEL, MODELO FORMATO ANATÔMICO, FINALIDADE RESISTENTE À TRAÇÃO. CAIXA COM 100 UNIDADES</t>
  </si>
  <si>
    <t>LUVA PARA PROCEDIMENTO NÃO CIRÚRGICO, MATERIAL LÁTEX NATURAL ÍNTEGRO E UNIFORME, TAMANHO PEQUENO, CARACTERÍSTICAS ADICIONAIS LUBRIFICADA COM PÓ BIOABSORVÍVEL, DESCARTÁVEL, APRESENTAÇÃO ATÓXICA, TIPO AMBIDESTRA, TIPO USO DESCARTÁVEL, MODELO FORMATO ANATÔMICO, FINALIDADE RESISTENTE À TRAÇÃO</t>
  </si>
  <si>
    <t>MÁSCARA MULTIUSO, TIPO USO DESCARTÁVEL, FINALIDADE PROTEÇÃO CONTRA PÓ, CARACTERÍSTICAS ADICIONAIS SEMIFACIAL</t>
  </si>
  <si>
    <t>MINA GRAFITE, MATERIAL GRAFITA, DIÂMETRO 0,70 MM, COMPRIMENTO 100 MM, DUREZA HB</t>
  </si>
  <si>
    <t>MOLHA-DEDOS, MATERIAL BASE PLÁSTICO, MATERIAL TAMPA PLÁSTICO, MATERIAL CARGA MASSA ACONDICIONADA E ESPUMA NO FUNDO PARA ADERÊN-, TAMANHO ÚNICO, VALIDADE CARGA 2 ANOS, CARACTERÍSTICAS ADICIONAIS NÃO CONTÉM GLICERINA E NÃO MANCHA</t>
  </si>
  <si>
    <t>PAPEL A3, MATERIAL PAPEL ALCALINO, LARGURA 297 MM, COMPRIMENTO 420 MM, GRAMATURA 75 G/M2. RESMA</t>
  </si>
  <si>
    <t>PAPEL A4, MATERIAL PAPEL ALCALINO, GRAMATURA 75 G/M2, COR BRANCA. RESMA</t>
  </si>
  <si>
    <t>PAPEL A4, MATERIAL PAPEL ALCALINO, GRAMATURA 90 G/M2, COR BRANCA. RESMA</t>
  </si>
  <si>
    <t>PAPEL A4, MATERIAL PAPEL RECICLADO, GRAMATURA 75 G/M2. RESMA. RESMA</t>
  </si>
  <si>
    <t>PAPEL ALMAÇO, MATERIAL CELULOSE VEGETAL, GRAMATURA 75 G/M2, COMPRIMENTO 310 MM, TIPO COM PAUTA E MARGEM. PACOTE COM 5 FOLHAS</t>
  </si>
  <si>
    <t>PAPEL KRAFT, MATERIAL CELULOSE VEGETAL, GRAMATURA 110 G/M2, COMPRIMENTO 96 CM,LARGURA 66 CM, COR NATURAL/PARDO, APLICAÇÃO EMBALAGENS</t>
  </si>
  <si>
    <t>PAPEL OFÍCIO, MATERIAL PAPEL ALCALINO, COMPRIMENTO 330 MM, LARGURA 216 MM, GRAMATURA 75 G/M2, COR BRANCA, TIPO 2. RESMA</t>
  </si>
  <si>
    <t>PASTA ARQUIVO, MATERIAL CARTÃO KRAFT, TIPO SUSPENSA, LARGURA 360 MM, ALTURA 235 MM, COR CASTANHA, CARACTERÍSTICAS ADICIONAIS COM ACETATO, ETIQUETA BRANCA,GRAMPO TRILHO PLÁST I, GRAMATURA 210 G/M2, APLICAÇÃO ARQUIVO DE DOCUMENTO</t>
  </si>
  <si>
    <t>PASTA ARQUIVO, MATERIAL CARTÃO PRENSADO, TIPO AZ, LARGURA 280 MM, ALTURA 350 MM, LOMBADA 80 MM, PRENDEDOR INTERNO MOLA COM ALAVANCA, TAMANHO OFÍCIO, CARACTERÍSTICAS ADICIONAIS 1 REVESTIDA EM PAPEL E VISOR DE PVC CRISTAL(55X115)</t>
  </si>
  <si>
    <t>PASTA ARQUIVO, MATERIAL CARTOLINA PLASTIFICADA, LARGURA 240 MM, ALTURA 345 MM,COR AZUL, CARACTERÍSTICAS ADICIONAIS COM ABA E ELÁSTICO, GRAMATURA 480 G/M2</t>
  </si>
  <si>
    <t>PASTA ARQUIVO, MATERIAL CARTOLINA PLASTIFICADA, TIPO COM GRAMPO, LARGURA 230 MM, ALTURA 335 MM, COR AZUL, PRENDEDOR INTERNO TRILHO, GRAMATURA 480 G/M2</t>
  </si>
  <si>
    <t>PASTA ARQUIVO, MATERIAL PLÁSTICO CORRUGADO FLEXÍVEL, TIPO COM ABAS, LARGURA 250 MM, ALTURA 335 MM, LOMBADA 20 MM, COR AZUL, CARACTERÍSTICAS ADICIONAIS COMELÁSTICO</t>
  </si>
  <si>
    <t>PASTA ARQUIVO, MATERIAL PLÁSTICO CORRUGADO FLEXÍVEL, TIPO COM ABAS, LARGURA 250 MM, ALTURA 335 MM, LOMBADA 55 MM, COR AZUL, CARACTERÍSTICAS ADICIONAIS COMELÁSTICO</t>
  </si>
  <si>
    <t>PASTA ARQUIVO, MATERIAL PLÁSTICO CORRUGADO FLEXÍVEL, TIPO COM ABAS, LARGURA 250 MM, ALTURA 340 MM, LOMBADA 20 MM, COR AMARELA, CARACTERÍSTICAS ADICIONAIS COM ELÁSTICO</t>
  </si>
  <si>
    <t>PASTA ARQUIVO, MATERIAL PLÁSTICO CORRUGADO FLEXÍVEL, TIPO COM ABAS, LARGURA 250 MM, ALTURA 340 MM, LOMBADA 35 MM, COR AMARELA, CARACTERÍSTICAS ADICIONAIS COM ELÁSTICO</t>
  </si>
  <si>
    <t>PASTA ARQUIVO, MATERIAL PLÁSTICO CORRUGADO FLEXÍVEL, TIPO COM ABAS, LARGURA 250 MM, ALTURA 340 MM, LOMBADA 35 MM, COR AZUL, CARACTERÍSTICAS ADICIONAIS COMELÁSTICO</t>
  </si>
  <si>
    <t>PASTA ARQUIVO, MATERIAL PLÁSTICO CORRUGADO FLEXÍVEL, LARGURA 250 MM, ALTURA 345 MM, LOMBADA 60 MM, COR AMARELA, CARACTERÍSTICAS ADICIONAIS COM ABA E ELÁSTICO</t>
  </si>
  <si>
    <t>PERCEVEJO, MATERIAL METAL, TRATAMENTO SUPERFICIAL LATONADO, TAMANHO 10 MM. CAIXA COM 100 UNIDADES</t>
  </si>
  <si>
    <t>PERFURADOR PAPEL, MATERIAL FERRO FUNDIDO, TIPO MESA, CAPACIDADE PERFURAÇÃO 100FL, FUNCIONAMENTO MANUAL, CARACTERÍSTICAS ADICIONAIS FURO REDONDO, MARGEADOR, REGULAGEM DE PROFUNDIDAD E, QUANTIDADE FUROS 2 UN</t>
  </si>
  <si>
    <t>PILHA, TAMANHO PALITO, MODELO AAA, CARACTERÍSTICAS ADICIONAIS NÃO CONTÉM MERCÚRIO E CÁDMIO, SISTEMA ELETROQUÍMICO ALCALINA, TENSÃO NOMINAL 1,5 V</t>
  </si>
  <si>
    <t>PILHA, TAMANHO PEQUENA, MODELO AA, CARACTERÍSTICAS ADICIONAIS CARTELA C/2 UNIDADES/NÃO CONTÉM MERCÚRIO E CÁDMIO, SISTEMA ELETROQUÍMICO ALCALINA, TENSÃO NOMINAL 1,5 V</t>
  </si>
  <si>
    <t>PINCEL ATÔMICO, MATERIAL PLÁSTICO, TIPO PONTA FELTRO, TIPO CARGA DESCARTÁVEL, COR TINTA AZUL</t>
  </si>
  <si>
    <t>PINCEL ATÔMICO, MATERIAL PLÁSTICO, TIPO PONTA FELTRO, TIPO CARGA DESCARTÁVEL, COR TINTA PRETA</t>
  </si>
  <si>
    <t>PINCEL ATÔMICO, MATERIAL PLÁSTICO, TIPO PONTA FELTRO, TIPO CARGA DESCARTÁVEL, COR TINTA VERDE</t>
  </si>
  <si>
    <t>PINCEL ATÔMICO, MATERIAL PLÁSTICO, TIPO PONTA FELTRO, TIPO CARGA DESCARTÁVEL, COR TINTA VERMELHA</t>
  </si>
  <si>
    <t>PINCEL MARCADOR PERMANENTE CD, MATERIAL PLÁSTICO, TIPO PONTA FELTRO, COR TINTAAZUL</t>
  </si>
  <si>
    <t>PINCEL MARCADOR PERMANENTE CD, MATERIAL PLÁSTICO, TIPO PONTA FELTRO, COR TINTAPRETA</t>
  </si>
  <si>
    <t>PINCEL MARCADOR PERMANENTE CD, MATERIAL PLÁSTICO, TIPO PONTA FELTRO, COR TINTAVERMELHA</t>
  </si>
  <si>
    <t>PINCEL QUADRO BRANCO / MAGNÉTICO, MATERIAL PLÁSTICO, MATERIAL PONTA FELTRO, TIPO CARGA DESCARTÁVEL, COR AZUL</t>
  </si>
  <si>
    <t>PINCEL QUADRO BRANCO / MAGNÉTICO, MATERIAL PLÁSTICO, MATERIAL PONTA FELTRO, TIPO CARGA DESCARTÁVEL, COR PRETO</t>
  </si>
  <si>
    <t>PINCEL QUADRO BRANCO / MAGNÉTICO, MATERIAL PLÁSTICO, MATERIAL PONTA FELTRO, TIPO CARGA DESCARTÁVEL, COR VERDE</t>
  </si>
  <si>
    <t>PINCEL QUADRO BRANCO / MAGNÉTICO, MATERIAL PLÁSTICO, MATERIAL PONTA FELTRO, TIPO CARGA DESCARTÁVEL, COR VERMELHO</t>
  </si>
  <si>
    <t>PRANCHETA PORTÁTIL, MATERIAL ACRÍLICO, COMPRIMENTO 233 MM, LARGURA 320 MM, ESPESSURA 3 MM, COR FUMÊ, CARACTERÍSTICAS ADICIONAIS COM PRENDEDOR NIQUELADO</t>
  </si>
  <si>
    <t>RÉGUA COMUM, MATERIAL PLÁSTICO CRISTAL, COMPRIMENTO 30 CM, GRADUAÇÃO CENTÍMETRO, TIPO MATERIAL RÍGIDO</t>
  </si>
  <si>
    <t>RÉGUA COMUM, MATERIAL PLÁSTICO CRISTAL, COMPRIMENTO 50 CM, GRADUAÇÃO CENTÍMETRO, TIPO MATERIAL RÍGIDO</t>
  </si>
  <si>
    <t>SACO DOCUMENTO, MATERIAL PLÁSTICO TRANSPARENTE, CAPACIDADE FOLHAS 40 FL, COMPRIMENTO 330 MM, LARGURA 240 MM, NÚMERO FUROS 4 FUROS</t>
  </si>
  <si>
    <t>TESOURA, MATERIAL AÇO INOXIDÁVEL, MATERIAL CABO PLÁSTICO, COMPRIMENTO 16 CM</t>
  </si>
  <si>
    <t>TESOURA, MATERIAL AÇO INOXIDÁVEL, MATERIAL CABO POLIPROPILENO, COMPRIMENTO 20 CM</t>
  </si>
  <si>
    <t>TINTA PARA CARIMBO, COR AZUL, COMPONENTES ÁGUA, PIGMENTOS, ASPECTO FÍSICO LÍQUIDO, APLICAÇÃO ALMOFADA, CAPACIDADE FRASCO 40 ML</t>
  </si>
  <si>
    <t xml:space="preserve"> </t>
  </si>
  <si>
    <t>SALDO OK</t>
  </si>
  <si>
    <t>CANCELADO</t>
  </si>
  <si>
    <t>SEM ESTOQUE</t>
  </si>
  <si>
    <t>FIRMA C/ PROBLEMA: SICAF, ENTREGA, ETC.</t>
  </si>
  <si>
    <t xml:space="preserve">                                                     </t>
  </si>
  <si>
    <t>* POSTERIOR CONFERÊNCIA: SOLICITAÇÕES ENVIADAS AO DCF PARA EMPENHAR</t>
  </si>
  <si>
    <t>GESTOR: CARLOS EDUARDO VEIGA ALCÂNTARA</t>
  </si>
  <si>
    <t>Nº</t>
  </si>
  <si>
    <t>FIRMAS</t>
  </si>
  <si>
    <t>CNPJ</t>
  </si>
  <si>
    <t>SITUAÇÃO</t>
  </si>
  <si>
    <t>MERCANTIL AQUARELA SUPRIMENTOS PARA ESCRITORIO E INFORM</t>
  </si>
  <si>
    <t>02.380.940/0001-89</t>
  </si>
  <si>
    <t>OK</t>
  </si>
  <si>
    <t>GRIMAR SUPRIMENTOS DE INFORMATICA LTDA - EPP</t>
  </si>
  <si>
    <t>02.692.067/0001-60</t>
  </si>
  <si>
    <t>CINPEL COMERCIO DE PAPEIS E PAPELARIA LTDA - ME</t>
  </si>
  <si>
    <r>
      <t>02.857.215/0001-59</t>
    </r>
    <r>
      <rPr>
        <b/>
        <sz val="8"/>
        <color rgb="FF000000"/>
        <rFont val="Verdana"/>
        <family val="2"/>
      </rPr>
      <t> </t>
    </r>
  </si>
  <si>
    <t>DISTRIBUIDORA JORDAO LTDA - ME</t>
  </si>
  <si>
    <t>03.672.279/0001-48</t>
  </si>
  <si>
    <t>PARCO PAPELARIA LTDA</t>
  </si>
  <si>
    <t>05.214.053/0001-29</t>
  </si>
  <si>
    <t>RC RAMOS COMERCIO LTDA - EPP</t>
  </si>
  <si>
    <t>07.048.323/0001-02</t>
  </si>
  <si>
    <t>DAGEAL - COMERCIO DE MATERIAL DE ESCRITORIO LTDA - ME</t>
  </si>
  <si>
    <t>07.245.458/0001-50</t>
  </si>
  <si>
    <t>EMBALA TUDO DESCARTAVEIS E PRODUTOS DE LIMPEZA LTDA - M</t>
  </si>
  <si>
    <t>08.308.295/0001-70</t>
  </si>
  <si>
    <t>LAUSHER COMERCIO E SERVICOS LTDA - ME</t>
  </si>
  <si>
    <t>08.659.240/0001-04</t>
  </si>
  <si>
    <t>SUPERPEL COMERCIO DE PAPEIS LTDA - EPP</t>
  </si>
  <si>
    <t>08.980.733/0001-41</t>
  </si>
  <si>
    <t>FGTS VENCIDO</t>
  </si>
  <si>
    <t>COMERCIAL 1205 LTDA - ME</t>
  </si>
  <si>
    <t>10.377.790/0001-82</t>
  </si>
  <si>
    <t>COMERCIAL REYS PAPELARIA E INFORMATICA EIRELI - ME</t>
  </si>
  <si>
    <t>15.436.327/0001-88</t>
  </si>
  <si>
    <t>RD SUPRIMENTOS PARA ESCRITORIO LTDA - ME</t>
  </si>
  <si>
    <t>16.677.530/0001-09</t>
  </si>
  <si>
    <t>VIPE COMERCIAL EIRELI - EPP</t>
  </si>
  <si>
    <t>17.526.067/0001-67</t>
  </si>
  <si>
    <t>RECICLAR COMERCIAL LTDA - EPP</t>
  </si>
  <si>
    <t>17.854.608/0001-86</t>
  </si>
  <si>
    <t>NEW W. COMERCIO E REPRESENTACOES LTDA - ME</t>
  </si>
  <si>
    <t>17.895.991/0001-10</t>
  </si>
  <si>
    <t>DUCS EDITORA E SUPRIMENTOS PARA INFORMATICA EIRELI - ME</t>
  </si>
  <si>
    <t>18.304.284/0001-75</t>
  </si>
  <si>
    <t>LICITARE PRODUTOS, MATERIAIS E SERVICOS LTDA - EPP</t>
  </si>
  <si>
    <t>18.641.075/0001-17</t>
  </si>
  <si>
    <t>AM COMERCIO DE MATERIAIS EIRELI - ME</t>
  </si>
  <si>
    <t>19.368.947/0001-88</t>
  </si>
  <si>
    <t>LIMP MED COMERCIO DE MATERIAIS MEDICOS ORTOPEDICOS LTDA</t>
  </si>
  <si>
    <t>19.542.911/0001-79</t>
  </si>
  <si>
    <t>DIAMOND´S COMERCIO E SERVICOS LTDA - ME</t>
  </si>
  <si>
    <t>19.575.614/0001-20</t>
  </si>
  <si>
    <t>BOING COMERCIO ATACADISTA DE MATERIAIS LTDA - ME</t>
  </si>
  <si>
    <t>21.189.579/0001-52</t>
  </si>
  <si>
    <t>LEANCEL COMERCIAL EIRELI - EPP</t>
  </si>
  <si>
    <t>22.045.016/0001-53</t>
  </si>
  <si>
    <t>PAPELARIA PAPEL CARTAZ LTDA - EPP</t>
  </si>
  <si>
    <t>24.005.316/0001-34</t>
  </si>
  <si>
    <t>MENNO - GRAFICA E INFORMATICA LTDA - EPP</t>
  </si>
  <si>
    <t>47.699.350/0001-51</t>
  </si>
  <si>
    <t>ÚLTIMA ATUALIZAÇÃO SALDO FEITA EM:</t>
  </si>
  <si>
    <t>George - 08/03/2016</t>
  </si>
  <si>
    <t>QUANTIDADE EMPENHADA:</t>
  </si>
  <si>
    <t>POSTERIOR CONFERÊNCIA:</t>
  </si>
  <si>
    <t>SICAF CONSULTADOS:</t>
  </si>
  <si>
    <t>Nº ENTRADA NO DMSA</t>
  </si>
  <si>
    <t>Total Geral</t>
  </si>
  <si>
    <t>CLIQUE EM HABILITAR EDIÇÃO PARA ATIVAR O CONTEÚDO</t>
  </si>
  <si>
    <t>-</t>
  </si>
  <si>
    <t>CLIQUE NO CENTRO DE CUSTO PARA VERIFICAR O ANDAMENTO DOS PEDIDOS REALIZADOS PELO QUIOSQUE DE COMPRAS EM 2017</t>
  </si>
  <si>
    <t xml:space="preserve"> VALOR </t>
  </si>
  <si>
    <t>23083.005398/2015-98</t>
  </si>
  <si>
    <t>002/2017</t>
  </si>
  <si>
    <t>ARAME ENCAPADO UTILIZADO PARA ESPINAR CABO TELEFÔNICO, ROLO COM 130 METROS. ROLO COM 130 METROS.</t>
  </si>
  <si>
    <t>BLOCO TIPO BARGOA BLI 10 PARES /LIGAÇÃO INTERNA COM CALHA EM ABS CINZA, TERMINAIS EM FERRO ESTANHADO.</t>
  </si>
  <si>
    <t>ABRAÇADEIRA AJUSTÁVEL PARA POSTE - BAP-3 1250MM.</t>
  </si>
  <si>
    <t>BADISCO ELETRÔNICO COM TECLADO E HEAD-PHONE COM AMPLIFICADOR DE RECEPÇÃO.</t>
  </si>
  <si>
    <t>BOCAL DE PORCELANA DE BASE E-40 PARA UTILIZAÇÃO EM LÂMPADA DE DESCARGA</t>
  </si>
  <si>
    <t>BOCAL SOQUETE, TERMOPLÁSTICO, COM RABICHO, BASE E27</t>
  </si>
  <si>
    <t>BRAÇO DE LUMINÁRIA EXTERNA, DIÂMETRO TUBO 25 MM, COMPRIMENTO 1000 MM, COM PÉ PARA FIXAR AO POSTE.</t>
  </si>
  <si>
    <t>BUCHA CLAMP PARA FIXAÇÃO DE FIOS 8M PACOTE 50 UNIDADES</t>
  </si>
  <si>
    <t>CABO 16 MM², TENSÃO NOMINAL 450/750 V, ENCORDOAMENTO CLASSE 4, ISOLAMENTO EM POLICLORETO DE VINILA (PVC) 70ºC. COR PRETA ROLO 100 METROS</t>
  </si>
  <si>
    <t>CABO 25 MM², TENSÃO NOMINAL 750 V, ENCORDOAMENTO CLASSE 4, ISOLAMENTO EM POLICLORETO DE VINILA (PVC) 70¨C, CONDUTOR COBRE, TÊMPERA MOLE. ROLO 100 METROS</t>
  </si>
  <si>
    <t>CABO CTP APL 100X100 PARES APLICÁVEL EM REDE DE TELEFONIA AÉREA.</t>
  </si>
  <si>
    <t>CABO CTP APL 50X50 PARES APLICÁVEL EM REDE DE TELEFONIA AÉREA.</t>
  </si>
  <si>
    <t>CABO ELÉTRICO FLEXÍVEL, TENSÃO ISOLAMENTO 750 V, TIPO PP MULTIPOLAR, FORMAÇÃO CONDUTOR 3 X 4 MM, MATERIAL DO CONDUTOR COBRE</t>
  </si>
  <si>
    <t>CABO FLEXÍVEL 95MM², 750 V, ISOLAMENTO TERMOPLÁSTICO PVC, 70¨C, CONDUTOR COBRE, TÊMPERA MOLE. ROLO 100 METROS</t>
  </si>
  <si>
    <t>CABO QUADRIPLEX EM ALUMÍNIO 16MM², 4X16 PE, SENDO 3 CONDUTORES DE FASES ISOLADOS EM COMPOSTO TERMOFIXO DE POLIETILENO, NEUTRO S/ ISOLAMENTO.</t>
  </si>
  <si>
    <t>CHAVE KROME/ BARGOA, FERRAMENTA DE INSERÇÃO, TIPO USO PULCH DOWN INSERÇÃO DE FIO EM BLOCO TIPO KROME, CABEAMENTO ESTRUTURADO E TELEFONIA.</t>
  </si>
  <si>
    <t>CONECTOR LINEAR MODELO 101 COM GEL PARA TELEFONIA.</t>
  </si>
  <si>
    <t>CONECTOR SPLIT BOLT PARA CABO 120 MM² (EMENDA).</t>
  </si>
  <si>
    <t>CONECTOR ELÉTRICO, TIPO SPLIT BOLT, CARACTERÍSTICA CONDUTOR CABO- 25MM2</t>
  </si>
  <si>
    <t>CONECTOR SPLIT BOLT PARA CABO 95 MM² (EMENDA).</t>
  </si>
  <si>
    <t>CONTADOR DE POTÊNCIA, MODELO 3 TF47, ACIONAMENTO EM CA, 220V, CATEGORIA DE UTILIZAÇÃO AC2/AC3.</t>
  </si>
  <si>
    <t>CONTATOR DE POTÊNCIA, MODELO 3 TF42, ACIONAMENTO EM CA, 220V, CATEGORIA DE UTILIZAÇÃO AC2/AC3.</t>
  </si>
  <si>
    <t>CONTATOR DE POTÊNCIA, MODELO 3 TF44, ACIONAMENTO EM CA, 220V, CATEGORIA DE UTILIZAÇÃO AC2/AC3.</t>
  </si>
  <si>
    <t>DISJUNTOR BAIXA TENSÃO, BIPOLAR DE 25 AMPERES TIPO DIN.</t>
  </si>
  <si>
    <t>DISJUNTOR BAIXA TENSÃO, BIPOLAR DE 25 AMPERES TIPO NEMA.</t>
  </si>
  <si>
    <t>DISJUNTOR BAIXA TENSÃO, BIPOLAR DE 30 AMPERES MODELO DIN.</t>
  </si>
  <si>
    <t>DISJUNTOR BAIXA TENSÃO, BIPOLAR DE 30 AMPERES MODELO NEMA.</t>
  </si>
  <si>
    <t>DISJUNTOR BAIXA TENSÃO, BIPOLAR DE 40 AMPERES MODELO DIN.</t>
  </si>
  <si>
    <t>DISJUNTOR BAIXA TENSÃO, BIPOLAR DE 40 AMPERES TIPO NEMA.</t>
  </si>
  <si>
    <t>DISJUNTOR BAIXA TENSÃO, MONOPOLAR DE 20 A, MODELO MINI.</t>
  </si>
  <si>
    <t>DISJUNTOR BAIXA TENSÃO, MONOPOLAR DE 30 AMPERES TIPO NEMA.</t>
  </si>
  <si>
    <t>DISJUNTOR BAIXA TENSÃO, MONOPOLAR DE 40 AMPERES TIPO DIN.</t>
  </si>
  <si>
    <t>DISJUNTOR BAIXA TENSÃO, MONOPOLAR DE 40AMPERES, TIPO NEMA.</t>
  </si>
  <si>
    <t>DISJUNTOR BAIXA TENSÃO, TRIPOLAR DE 20 AMPERES TIPO DIN.</t>
  </si>
  <si>
    <t>DISJUNTOR BAIXA TENSÃO, TRIPOLAR DE 30 AMPERES, MODELO NEMA.</t>
  </si>
  <si>
    <t>DISJUNTOR BAIXA TENSÃO, TRIPOLAR DE 30 AMPERES MODELO DIN.</t>
  </si>
  <si>
    <t>DISJUNTOR BAIXA TENSÃO, TRIPOLAR DE 70 AMPERES, MODELO NEMA.</t>
  </si>
  <si>
    <t>DISJUNTOR, BAIXA TENSÃO, TRIPOLAR DE 100 AMPERES, MODELO DIN.</t>
  </si>
  <si>
    <t>DISJUNTOR, BAIXA TENSÃO, TRIPOLAR DE 100 AMPERES, TIPO NEMA.</t>
  </si>
  <si>
    <t>DISJUNTOR, BAIXA TENSÃO, TRIPOLAR DE 125 AMPERES, MODELO DIN.</t>
  </si>
  <si>
    <t>DISJUNTOR, BAIXA TENSÃO, TRIPOLAR DE 150 AMPERES, MODELO NEMA.</t>
  </si>
  <si>
    <t>DISJUNTOR, BAIXA TENSÃO, TRIPOLAR DE 200 AMPERES, MODELO CAIXA MOLDADA.</t>
  </si>
  <si>
    <t>DISJUNTOR, BAIXA TENSÃO, TRIPOLAR DE 200 AMPERES, MODELO NEMA.</t>
  </si>
  <si>
    <t>DISJUNTOR, BAIXA TENSÃO, TRIPOLAR DE 250 AMPERES, MODELO NEMA.</t>
  </si>
  <si>
    <t>DISJUNTOR, BAIXA TENSÃO, TRIPOLAR DE 40 AMPERES, MODELO DIN.</t>
  </si>
  <si>
    <t>DISJUNTOR, BAIXA TENSÃO, TRIPOLAR DE 40 AMPERES, MODELO NEMA.</t>
  </si>
  <si>
    <t>DISJUNTOR, BAIXA TENSÃO, TRIPOLAR DE 400 AMPERES, MODELO CAIXA MOLDADA.</t>
  </si>
  <si>
    <t>DISJUNTOR, BAIXA TENSÃO, TRIPOLAR DE 70 AMPERES, MODELO DIN.</t>
  </si>
  <si>
    <t>DUCHA ELÉTRICA, MATERIAL PLÁSTICO, FONTE DE ALIMENTAÇÃO: 127V, 220V. RESISTÊNCIAS: (I2) QUAL: MONTADA DISJUNTOR: 127V: CORRENTE SUPORTA: 30 A. POTÊNCIA: 127V: 5500 W NÚMERO DE TEMPERATURAS: 3 SISTEMAS DE SEGURANÇA: DISPOSITIVO DIFERENCIAL RESIDUAL.</t>
  </si>
  <si>
    <t>ELETRODUTO FLEXÍVEL CORRUGADO, POLIETILENO ALTA DENSIDADE COM ARAME GUIA GALVANIZADO E FITA DE AVISO ´´PERIGO´´ BITOLA 1. ROLO COM 50 MÉTROS.</t>
  </si>
  <si>
    <t>ELETRODUTO FLEXÍVEL CORRUGADO, POLIETILENO ALTA DENSIDADE COM GUIA DE ARAME GALVANIZADO E FITA DE AVISO ´´PERIGO´´, DIÂMETRO 100 MM, ROLO C/ 50 METROS.</t>
  </si>
  <si>
    <t>ELO FUSÍVEL 10 K.</t>
  </si>
  <si>
    <t>ELO FUSÍVEL 5H.</t>
  </si>
  <si>
    <t>ELO FUSÍVEL 6K.</t>
  </si>
  <si>
    <t>ELO FUSÍVEL 8 K.</t>
  </si>
  <si>
    <t>EXTENSÃO ELÉTRICA, TIPO SIMPLES, COMPRIMENTO 20 M, ACESSÓRIOS 3 ENTRADAS</t>
  </si>
  <si>
    <t>EXTENSÃO 20 AMPERES, 20 METROS, CABO PP, 3 ENTRADAS</t>
  </si>
  <si>
    <t>FIO ELETRICO, TIPO FLEXÍVEL, BITOLA 10 MM</t>
  </si>
  <si>
    <t>FIO ELETRICO, TIPO FLEXÍVEL, BITOLA 6 MM</t>
  </si>
  <si>
    <t>FIO FLEXÍVEL PARALELO, BITOLA 1.50 MM² (2 X 1.50 MM²), ROLO COM 100 METROS.</t>
  </si>
  <si>
    <t>FIO FLEXÍVEL PARALELO, BITOLA 2,50 MM² (2 X 2.50 MM²), ROLO COM 100 METROS.</t>
  </si>
  <si>
    <t>FIO FLEXÍVEL PARALELO, BITOLA 4. MM² (2 X 4 MM²), ROLO COM 100 METROS.</t>
  </si>
  <si>
    <t>FIO ELETRICO, TIPO FLEXÍVEL, BITOLA 1,50 MM</t>
  </si>
  <si>
    <t>FIO ELETRICO, TIPO FLEXÍVEL, BITOLA 2,50 MM</t>
  </si>
  <si>
    <t>FIO ELETRICO, TIPO FLEXÍVEL, BITOLA 4 MM</t>
  </si>
  <si>
    <t>FIO ELETRICO, TIPO RÍGIDO, BITOLA 1,50 MM</t>
  </si>
  <si>
    <t>FIO ELETRICO, TIPO RÍGIDO, BITOLA 10 MM</t>
  </si>
  <si>
    <t>FIO ELETRICO, TIPO RÍGIDO, BITOLA 2,50 MM</t>
  </si>
  <si>
    <t>FIO ELETRICO, TIPO RÍGIDO, BITOLA 4 MM</t>
  </si>
  <si>
    <t>FIO ELETRICO, TIPO RÍGIDO, BITOLA 6 MM</t>
  </si>
  <si>
    <t>FIO TELEFÔNICO, TIPO DROPS, QUANTIDADE CONDUTOR 2, MATERIAL CONDUTOR COBRE, MATERIAL ISOLAMENTO PVC, COR PRETA, DIÂMETRO 1,5 POL</t>
  </si>
  <si>
    <t>FIO TELEFÔNICO TRANSADO, 2 PARES ,4 CONDUTORES, COBRE ESTANHADO, ISOLAMENTO PVC, COR CINZA, BITOLA 22, CARRETEL COM 200 METROS.</t>
  </si>
  <si>
    <t>FIO TELEFÔNICO, QUANTIDADE DE CONDUTORES 2, COBRE ESTANHADO, COR PRETO E LARANJA, BITOLA 22 REFERÊNCIA FDG, CARRETEL COM 500 METROS.</t>
  </si>
  <si>
    <t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t>
  </si>
  <si>
    <t>FITA ISOLANTE, MATERIAL FILME DE PVC COM ADESIVO DE BORRACHA, ROLO COM 10 METROS, ANTI-CHAMA.</t>
  </si>
  <si>
    <t>FOTOCÉLULA DE 1000 W X 220 V COMPLETA COM BASE DE TRÊS FIOS.</t>
  </si>
  <si>
    <t>FUSÍVEL CARTUCHO DE 30 AMPERES. TIPO VIROLA.</t>
  </si>
  <si>
    <t>FUSÍVEL CARTUCHO, CONTATOS TIPO FACA 100 AMPERES CORPO EM BAQUELITE.</t>
  </si>
  <si>
    <t>FUSÍVEL FACA 600 AMPERES, 250 VOLTS CORPO EM BAQUELITE.</t>
  </si>
  <si>
    <t>FUSÍVEL TIPO FACA 200A/ 250V EM BAQUELITE.</t>
  </si>
  <si>
    <t>FUSÍVEL TIPO FACA 400 AMPERES, 250 VOLTS.</t>
  </si>
  <si>
    <t>INTERRUPTOR DE EMBUTIR, CONJUGADO DE UMA SEÇÃO COM UMA TOMADA.</t>
  </si>
  <si>
    <t>INTERRUPTOR SIMPLES DE EMBUTIR, UMA SEÇÃO</t>
  </si>
  <si>
    <t>ISOLADORES BUCHA PARA TRANSFORMADOR.</t>
  </si>
  <si>
    <t>LÂMPADA FLUORESCENTE COMPACTA COM BASE E-27, POTÊNCIA MÍNIMA 23 W X 127V, FORMATO RETO.</t>
  </si>
  <si>
    <t>LÂMPADA FLUORESCENTE COMPACTA COM BASE E-27, POTÊNCIA MÍNIMA 45 W X 127V, FORMATO RETO.</t>
  </si>
  <si>
    <t>LÂMPADA FLUORESCENTE COMPACTA, TIPO MINI, FORMATO 3 U. POTÊNCIA MÍNIMA DE 11W. TENSÃO 127V. INDICADA PARA USO EM SPOT TIPO EMBUTIDO.</t>
  </si>
  <si>
    <t>LÂMPADA FLUORESCENTE DE 40W X127V. BULBO T10.</t>
  </si>
  <si>
    <t>LÂMPADA FLUORESCENTE TUBULAR DE 20 W X 127V. BULBO T10.</t>
  </si>
  <si>
    <t>LÂMPADA FLUORESCENTE TUBULAR DE 32 W X 127V.</t>
  </si>
  <si>
    <t>LÂMPADA MISTA DE 250 W X 220 V BOCAL BASE E- 40.</t>
  </si>
  <si>
    <t>LÂMPADA VAPOR DE MERCÚRIO 400 W X 220 V BASE E-40.</t>
  </si>
  <si>
    <t>LÂMPADA VAPOR DE SÓDIO ALTA PRESSÃO 250 W X 220 V.</t>
  </si>
  <si>
    <t>LÂMPADA VAPOR DE SÓDIO ALTA PRESSÃO 400 W X 220V.</t>
  </si>
  <si>
    <t>PLAFONIER EM PVC NA COR PRETA COM SOQUETE EM PORCELANA E-27 / 200W SOBRE POR.</t>
  </si>
  <si>
    <t>REATOR ELETRÔNICO DUPLO PARA LÂMPADA FLUORESCENTE 20 W X 127 V.</t>
  </si>
  <si>
    <t>REATOR ELETRÔNICO DUPLO PARA LÂMPADA FLUORESCENTE 32 W X 127 V.</t>
  </si>
  <si>
    <t>REATOR ELETRÔNICO DUPLO PARA LÂMPADA FLUORESCENTE 40 W X 127 V.</t>
  </si>
  <si>
    <t>REATOR PARA LÂMPADA VAPOR DE SÓDIO ALTA PRESSÃO 400 W X 220 V USO INTERNO, COM CAPACITOR.</t>
  </si>
  <si>
    <t>REATOR PARA LÂMPADA VAPOR DE SÓDIO ALTA PRESSÃO DE 250 W X 220 V USO EXTERNO, COM CAPACITOR.</t>
  </si>
  <si>
    <t>REATOR PARA LÂMPADA VAPOR DE SÓDIO ALTA PRESSÃO DE 250 W X 220 V USO INTERNO, COM CAPACITOR.</t>
  </si>
  <si>
    <t>REATOR PARA LÂMPADA VAPOR DE SÓDIO ALTA PRESSÃO DE 400 W X 220 V USO EXTERNO, COM CAPACITOR.</t>
  </si>
  <si>
    <t>SOQUETE LÂMPADA FLUORESCENTE, MATERIAL TERMOPLÁSTICO, TENSÃO NOMINAL 110/220 V, COR BRANCA</t>
  </si>
  <si>
    <t>TOMADA DE EMBUTIR 10 AMPERES TIPO UNIVERSAL.</t>
  </si>
  <si>
    <t>TOMADA DE EMBUTIR 20 AMPERES, TIPO UNIVERSAL.</t>
  </si>
  <si>
    <t>TOMADA TELEFONE, TIPO FÊMEA COM SUPORTE DE EMBUTIR, QUANTIDADE PINOS 4, CARACTERÍSTICAS ADICIONAIS PADRÃO TELEBRAS</t>
  </si>
  <si>
    <t>TOMADA, TIPO SOBREPOR, FORMATO CONTATO UNIVERSAL, COR CORPO BRANCA, CORRENTE NOMINAL 10, TENSÃO NOMINAL 250, NÚMERO PÓLOS 2 P, CARACTERÍSTICAS ADICIONAIS SISTEMA X COM CAIXA 75X75MM.</t>
  </si>
  <si>
    <t>2017NE800529</t>
  </si>
  <si>
    <t>2017NE800530</t>
  </si>
  <si>
    <t>2017NE800531</t>
  </si>
  <si>
    <t>2017NE800532</t>
  </si>
  <si>
    <t>2017NE800533</t>
  </si>
  <si>
    <t>2017NE800534</t>
  </si>
  <si>
    <t>2017NE800535</t>
  </si>
  <si>
    <t>2017NE800536</t>
  </si>
  <si>
    <t>2017NE800537</t>
  </si>
  <si>
    <t>2017NE800539</t>
  </si>
  <si>
    <t>2017NE800540</t>
  </si>
  <si>
    <t>2017NE800541</t>
  </si>
  <si>
    <t>2017NE800542</t>
  </si>
  <si>
    <t>2017NE800543</t>
  </si>
  <si>
    <t>2017NE800544</t>
  </si>
  <si>
    <t>2017NE800545</t>
  </si>
  <si>
    <t>2017NE800546</t>
  </si>
  <si>
    <t>2017NE800547</t>
  </si>
  <si>
    <t>2017NE800548</t>
  </si>
  <si>
    <t>2017NE800538</t>
  </si>
  <si>
    <t/>
  </si>
  <si>
    <t xml:space="preserve">Aquisição de Material Elétrico </t>
  </si>
  <si>
    <t xml:space="preserve">Grupo 30.26 </t>
  </si>
  <si>
    <t>Valor Unitário</t>
  </si>
  <si>
    <t>Observação</t>
  </si>
  <si>
    <t>ABRAÇADEIRA, MATERIAL METAL GALVANIZADO, TIPO COPO, ESPESSURA 3/4 POL, APLICAÇÃO FIXAÇÃO TUBOS E CANOS</t>
  </si>
  <si>
    <t>ADAPTADOR PARA TOMADA UNIVERSAL 2P 250V. AMPERAGEM SUPORTADA: ATÉ 10 A. COR: BRANCA. DIMENSÕES APROXIMADAS: 57 X 40 X 55MM.</t>
  </si>
  <si>
    <t>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</t>
  </si>
  <si>
    <t>SALDO RESTANTE É RESERVADO</t>
  </si>
  <si>
    <t>BRAÇO DE LUMINÁRIA EXTERNA, PROJEÇÃO HORIZONTAL 2500, DIÂMETRO TUBO 48 MM.</t>
  </si>
  <si>
    <t>BUCHA CLAMP PARA FIXAÇÃO DE FIOS 6M PACOTE</t>
  </si>
  <si>
    <t>BUCHA CLAMP PARA FIXAÇÃO DE FIOS 10M.</t>
  </si>
  <si>
    <t>BRAÇADEIRA ELETRODUTO, MATERIAL FERRO GALVANIZADO, BITOLA 1/2 POL</t>
  </si>
  <si>
    <t>CABO FLEXÍVEL 120MM², 750 V, ISOLAMENTO TERMOPLÁSTICO PVC, 70¨C, CONDUTOR COBRE, TÊMPERA MOLE.</t>
  </si>
  <si>
    <t>CAIXA CSM 600, PADRÃO LIGHT.</t>
  </si>
  <si>
    <t>CAIXA DE CONEXÃO AÉREA PARA CABO TELEFÔNICO.</t>
  </si>
  <si>
    <t>CAIXA PARA REDE TELEFÔNICA, PADRÃO TELEBRÁS, MOLDADA EM CHAPA METÁLICA Nº20, COM FUNDO EM MADEIRA, MEDINDO 100 X100X 15 CM.</t>
  </si>
  <si>
    <t>CAIXA PARA REDE TELEFÔNICA, PADRÃO TELEBRÁS, MOLDADA EM CHAPA METÁLICA Nº20, COM FUNDO EM MADEIRA, MEDINDO 50 X50 X 15 CM.</t>
  </si>
  <si>
    <t>CAIXA TIPO CPG 600 PADRÃO LIGHT.</t>
  </si>
  <si>
    <t>CALHA DUPLA PARA LÂMPADA FLUORESCENTE DE 20 W, LISA.</t>
  </si>
  <si>
    <t>CALHA DUPLA PARA LÂMPADA FLUORESCENTE DE 40 W, LISA.</t>
  </si>
  <si>
    <t>CATRACA COM ESTICADOR PARA CERCA ELÉTRICA. PROPORCIONA ISOLAMENTO; CASTANHA ISOLADORA PRODUZIDA EM NYLON COM FIBRA E UV; ACABAMENTO GALVANIZADO; TRAVAS LATERAIS NA CASTANHA ISOLADORA.</t>
  </si>
  <si>
    <t>CONECTOR ATERRAMENTO, MATERIAL LIGA COBRE, TIPO CONSTRUTIVO APOIO SIMPLES, CONEXÃO CABO A TUBO OU HASTE, POSIÇÃO RELATIVA ALINHADO, TIPO FIXAÇÃO POR 1 PARAFUSO, MATERIAL FIXAÇÃO BRONZE SILICIOSO, NORMAS TÉCNICAS NBR 5.370/89.</t>
  </si>
  <si>
    <t>CONTATOR AUXILIAR/4 NA TENSÃO TRABALHO 230, TENSÃO BOBINA 24, CORRENTE 6 A.</t>
  </si>
  <si>
    <t>CONTATOR MAGNÉTICO MODELO 3TF44-22, TRIPOLAR,220V, 60 HZ.</t>
  </si>
  <si>
    <t>CONTATOR, TIPO TRIPOLAR, TENSÃO DE TRABALHO 220, CORRENTE TRABALHO 40, FREQÜÊNCIA 60 HZ.</t>
  </si>
  <si>
    <t>CURVA ELETRODUTO, ANGULAÇÃO 90¨ RAIO LONGO, TIPO ROSCÁVEL, MATERIAL PVC RÍGIDO, COR PRETO, BITOLA 3/4 POL</t>
  </si>
  <si>
    <t>DISJUNTOR BAIXA TENSÃO, MONOPOLAR DE 20 AMPERES TIPO NEMA.</t>
  </si>
  <si>
    <t>DISJUNTOR BAIXA TENSÃO, MONOPOLAR DE 32AMPERES TIPO DIN.</t>
  </si>
  <si>
    <t>DISJUNTOR BAIXA TENSÃO, TRIPOLAR DE 20 AMPERES TIPO NEMA.</t>
  </si>
  <si>
    <t>DISJUNTOR, BAIXA TENSÃO, TRIPOLAR DE 250 AMPERES, MODELO CAIXA MOLDADA.</t>
  </si>
  <si>
    <t>DISJUNTOR, BAIXA TENSÃO, TRIPOLAR DE 600 AMPERES, MODELO CAIXA MOLDADA.</t>
  </si>
  <si>
    <t>ELETRODUTO FLEXÍVEL CORRUGADO, POLIETILENO ALTA DENSIDADE COM GUIA DE ARAME GALVANIZADO E FITA DE AVISO ´´PERIGO´´, DIÂMETRO 60MM, ROLO C/ 100 METROS.</t>
  </si>
  <si>
    <t>ELETRODUTO RÍGIDO ¶ PVC, ANTI-CHAMA. ROLO 50 METROS</t>
  </si>
  <si>
    <t>FITA ISOLANTE AUTO FUSÃO, ROLO COM 10 METROS.</t>
  </si>
  <si>
    <t>FIXA FIO COM PREGO DE AÇO PARA FIO 2,50 MM². PACOTE 50 UNIDADES</t>
  </si>
  <si>
    <t>FUSÍVEL CARTUCHO DE 60 AMPERES. TIPO VIROLA.</t>
  </si>
  <si>
    <t>HASTE DE ATERRAMENTO. MATERIAL COBRE. APLICAÇÃO UTILIZADO PARA ATERRAMENTO DE PADRÃO. DIMENSÕES 1/2 X 2 M.</t>
  </si>
  <si>
    <t>INTERRUPTOR, TIPO SIMPLES, QUANTIDADE SEÇÕES 2 UN, POSIÇÃO RELATIVA EMBUTIR</t>
  </si>
  <si>
    <t>INTERRUPTOR DE EMBUTIR, CONJUGADO DE DUAS SEÇÕES COM UMA TOMADA.</t>
  </si>
  <si>
    <t>INTERRUPTOR, INTERNO COM TRÊS SEÇÕES, EMBUTIR.</t>
  </si>
  <si>
    <t>INTERRUPTOR, TIPO SOBREPOR, QUANTIDADE PÓLOS 2 UN, QUANTIDADE SEÇÕES 1 UN, QUANTIDADE ALAVANCAS 2 UN, CARACTERÍSTICAS ADICIONAIS ESPELHO</t>
  </si>
  <si>
    <t>INTERRUPTOR, TIPO SOBREPOR, QUANTIDADE PÓLOS 2 UN, QUANTIDADE SEÇÕES 2 UN, QUANTIDADE ALAVANCAS 2 UN, CARACTERÍSTICAS ADICIONAIS ESPELHO</t>
  </si>
  <si>
    <t>ISOLADOR COM FIXAÇÃO EM HASTES DE VERGALHÃO. ACOMPANHA ROSCA PARA FIXAR O ISOLADOR NO VERGALHÃO DE FERRO OU CANO. APLICAÇÃO VERGALHÃO DE NO MÍNIMO 8 MM E NO MÁXIMO 19,5 MM. POSSUI PROTEÇÃO CONTRA RAIOS ULTRAVIOLETAS. GARANTIA 12 MESES.</t>
  </si>
  <si>
    <t>ISOLADOR TIPO CASTANHA, FABRICADO EM PLÁSTICO DE ALTA RESISTÊNCIA, UTILIZADO NOS CANTOS E NO ARRANQUE DAS CERCAS, POSSUI AMPLOS FUROS PARA PASSAGEM DO ARAME E PARA PERMITIR FÁCIL ESCOAMENTO DA ÁGUA DA CHUVA, ELEVADA RESISTÊNCIA MECÂNICA E PROTEÇÃO CONTRA RAIOS ULTRAVIOLETA.</t>
  </si>
  <si>
    <t>ISOLADOR TIPO W. MATERIAL POLIETILENO. APLICAÇÃO USADO PARA PASSAGEM DE ARAME NO MOURÃO. POSSUI PROTEÇÃO CONTRA RAIOS ULTRAVIOLETAS.</t>
  </si>
  <si>
    <t>KIT PARA-RAIOS PARA CERCA ELÉTRICA. APLICAÇÃO PROTEGE O APARELHO DE CERCA ELÉTRICA DE DESCARGAS DE RAIOS INDUZIDAS SOBRE AS CERCAS ELETRIFICADAS. ITENS INCLUSOS: MOLA, ISOLADOR DE CANTO, PROTETOR DE RAIOS (REPARO DE PORCELANA), ABRAÇADEIRAS PARA UNIR A MOLA AO ARAME.</t>
  </si>
  <si>
    <t>LÂMPADA HALÓGENA 333MM, 2000 W X 220 V</t>
  </si>
  <si>
    <t>LÂMPADA DE BULBO TIPO VELA DE 40 W X 127 V. BASE E-27.</t>
  </si>
  <si>
    <t>LÂMPADA DE BULBO TIPO VELA DE 60 W X 127 V. BASE E-27.</t>
  </si>
  <si>
    <t>LÂMPADA FLUORESCENTE COMPACTA COM BASE E-27, POTÊNCIA MÍNIMA 23 W X 220 V, FORMATO RETO.</t>
  </si>
  <si>
    <t>LÂMPADA FLUORESCENTE COMPACTA 85W, VOLTAGEM 220/240, BASE E - E-40. FORMATO ESPIRAL.</t>
  </si>
  <si>
    <t>LÂMPADA FLUORESCENTE, TIPO TUBULAR, BASE BIPINO, POTÊNCIA 110 W X 220 V.</t>
  </si>
  <si>
    <t>LÂMPADA MISTA DE 250 W X 220V BOCAL DE BASE E- 27.</t>
  </si>
  <si>
    <t>LÂMPADA VAPOR DE MERCÚRIO 250 W X 220 V BASE E-40.</t>
  </si>
  <si>
    <t>LUMINÁRIA, MATERIAL CORPO ALUMÍNIO FUNDIDO, TIPO LÂMPADA VAPOR DE MERCÚRIO, CARACTERÍSTICAS ADICIONAIS COM REATOR, TENSÃO NOMINAL 220, POTÊNCIA NOMINAL LÂMPADA 400</t>
  </si>
  <si>
    <t>LUMINÁRIA, TIPO EMERGÊNCIA, MATERIAL CORPO ACRÍLICO/PVC RÍGIDO, FORMATO TUBULAR, TIPO LÂMPADA FLUORESCENTE TUBULAR, QUANTIDADE LÂMPADAS 2, CARACTERÍSTICAS ADICIONAIS C/ BOTÃO TESTE, FLUXO LUMINOSO 40 LUMENS, BATERIA, DIMENSÕES 34,5 X 12 X 12, APLICAÇÃO SISTEMA DE ILUMINAÇÃO DE EMERGÊNCIA PREDIAL, TIPO SOQUETE BI-PINO, TENSÃO NOMINAL 127/220, TENSÃO ALIMENTAÇÃO 6, POTÊNCIA NOMINAL LÂMPADA 15</t>
  </si>
  <si>
    <t>LUVA ELETRODUTO, MATERIAL PVC RÍGIDO, TIPO FIXAÇÃO ROSCÁVEL, BITOLA 3/4 POL, COR PRETA</t>
  </si>
  <si>
    <t>QUADRO ELÉTRICO MEDINDO300X300X200 MM, COM PLACA PARA INSTALAÇÃO DE EQUIPAMENTOS NA COR LARANJA, PARA APLICAÇÃO DE COMANDOS (SOBRE POR).</t>
  </si>
  <si>
    <t>REATOR LÂMPADA, QUANTIDADE LÂMPADAS 2, POTÊNCIA LÂMPADA 40, TENSÃO ALIMENTAÇÃO 127/220, CARACTERÍSTICAS ADICIONAIS ALTO FATOR DE POTÊNCIA E FILTRO DE HARMÔNICAS, THD, TIPO ELETRÔNICO, FREQUÊNCIA 60.</t>
  </si>
  <si>
    <t>SPOT, MATERIAL ALUMINIO, PARA DUAS LÂMPADAS ATÉ 25W. COR BRANCA OU PRATA. BOCAL E-27.</t>
  </si>
  <si>
    <t>TOMADA 4X2 2P+T 20A 250V.</t>
  </si>
  <si>
    <t>TOMADA BLINDADA, TIPO FÊMEA, POSIÇÃO RELATIVA SOBREPOR, NÚMERO CONTATO 3, FORMATO CONTATO REDONDO, POSIÇÃO CONTATO + 1 CONTATO T, MATERIAL CORPO ALUMÍNIO, MONTAGEM CAIXA ALUMÍNIO REDONDA, CORRENTE NOMINAL 100, TENSÃO NOMINAL 500, NÚMERO PÓLOS 3 P + T, POSIÇÃO CONTATO TERRA 7 H, CARACTERÍSTICA ENTRADA 2 FUROS 2 IN, CARACTERÍSTICAS ADICIONAIS COM TAMPA MOLA</t>
  </si>
  <si>
    <t>TOMADA EXTERNA 10 AMPERES TIPO UNIVERSAL, SISTEMA X.</t>
  </si>
  <si>
    <t>TOMADA EXTERNA 20 AMPERES UNIVERSAL (SOBREPOR).</t>
  </si>
  <si>
    <t>TOMADA, MODELO TOMADINHA, TIPO COM RABICHO, NÚMERO CONTATO 2 UN, APLICAÇÃO LÂMPADA FLUORESCENTE, MATERIAL PLÁSTICO</t>
  </si>
  <si>
    <t>TUBO ISOLADOR PARA CERCA ELÉTRICA. ISOLADOR DE LINHA CONFECCIONADO EM LIGA DE POLIETILENO, ISOLA ATÉ 20.000 VOLTS. APLICAÇÃO EM MOURÕES DE MADEIRA FURADOS, PRINCIPALMENTE EM CERCAS PERMANENTES. PROPORCIONA RESISTÊNCIA A IMPACTOS NA CERCA DEVIDO A SUA FORMA DE APLICAÇÃO. COR: AMARELO. BITOLA 7/16´´. PROTEÇÃO CONTRA RAIOS ULTRAVIOLETA. ROLO COM 50 METROS.</t>
  </si>
  <si>
    <t>GESTOR: RAFAEL MARTINS - SSRP</t>
  </si>
  <si>
    <t>NITEROI COMPANY COMERCIO E SERVICOS LIMITADA - ME</t>
  </si>
  <si>
    <t>08.399.275/0001-51</t>
  </si>
  <si>
    <t>WZ UNIAO AUTOMACAO E ELETRICA EIRELI - EPP</t>
  </si>
  <si>
    <t>08.772.301/0001-45</t>
  </si>
  <si>
    <t>IMEDIATO COMERCIAL ELETRICA E FERRAMENTAS LTDA - ME</t>
  </si>
  <si>
    <t>09.271.251/0001-85</t>
  </si>
  <si>
    <t>LUPE INDUSTRIA E COMERCIO DE COMPONENTES ELETRONICOS LT</t>
  </si>
  <si>
    <t>09.539.984/0001-58</t>
  </si>
  <si>
    <t>EMPLOY COMERCIO E SERVICOS - EIRELI - EPP</t>
  </si>
  <si>
    <t>10.974.412/0001-86</t>
  </si>
  <si>
    <t>STAR NETWORKS COMERCIO ELETRO ELETRONICOS EIRELI - EPP</t>
  </si>
  <si>
    <t>11.420.095/0001-19</t>
  </si>
  <si>
    <t>DR COMERCIO DE MATERIAIS ELETRICOS LTDA - ME</t>
  </si>
  <si>
    <t>14.229.359/0001-40</t>
  </si>
  <si>
    <t>ELETRICA RADIANTE MATERIAIS ELETRICOS LTDA - EPP</t>
  </si>
  <si>
    <t>15.984.883/0001-99</t>
  </si>
  <si>
    <t>H L P COMERCIO ELETRO-FONIA LTDA - EPP</t>
  </si>
  <si>
    <t>16.866.828/0001-67</t>
  </si>
  <si>
    <t>PORTELA LOGÍSTICA E CONSTRUÇÕES EIRELI - ME</t>
  </si>
  <si>
    <t>16.911.267/0001-70</t>
  </si>
  <si>
    <t>GR COMERCIO EIRELI - ME</t>
  </si>
  <si>
    <t>17.451.234/0001-58</t>
  </si>
  <si>
    <t>C V MALFATTI COMPONENTES ELETRONICOS - EPP</t>
  </si>
  <si>
    <t>19.351.920/0001-82</t>
  </si>
  <si>
    <t>MASTER ELETRICA DE CAMPO GRANDE LTDA - ME</t>
  </si>
  <si>
    <t>20.991.236/0001-44</t>
  </si>
  <si>
    <t>Receita e INSS vencidos</t>
  </si>
  <si>
    <t>HURGE EMPREITEIRA EIRELI - EPP</t>
  </si>
  <si>
    <t>21.807.865/0001-34</t>
  </si>
  <si>
    <t>POTENCIA MATERIAIS DE CONSTRUCAO EIRELI - EPP</t>
  </si>
  <si>
    <t>22.356.205/0001-47</t>
  </si>
  <si>
    <t>Impedida de licitar com órgãos fedeais</t>
  </si>
  <si>
    <t>ZAPP AUTOMACAO E COMERCIO LTDA - ME</t>
  </si>
  <si>
    <t>22.477.083/0001-47</t>
  </si>
  <si>
    <t>BR EMPREENDIMENTOS SERVICOS .COM LTDA - EPP</t>
  </si>
  <si>
    <t>23.236.006/0001-68</t>
  </si>
  <si>
    <t>VANESSA SANTANA SILVA CPF 12284843689 - ME</t>
  </si>
  <si>
    <t>23.389.585/0001-89</t>
  </si>
  <si>
    <t>RPS COMERCIAL EIRELI - ME</t>
  </si>
  <si>
    <t>23.915.573/0001-40</t>
  </si>
  <si>
    <t>Impedimento Indireto até 04/01/2018</t>
  </si>
  <si>
    <t>BG COMERCIO E MATERIAIS EIRELI - ME</t>
  </si>
  <si>
    <t>24.101.048/0001-54</t>
  </si>
  <si>
    <t>MORK SOLAR - PRODUTOS E SERVICOS ELETRICOS LTDA - ME</t>
  </si>
  <si>
    <t>24.616.322/0001-28</t>
  </si>
  <si>
    <t>MGS BRASIL DISTRIBUIDORA LTDA - EPP</t>
  </si>
  <si>
    <t>25.329.901/0001-52</t>
  </si>
  <si>
    <t>VOLT MATERIAIS ELETRICOS EIRELI - ME</t>
  </si>
  <si>
    <t>26.507.653/0001-55</t>
  </si>
  <si>
    <t>G M R EQUIPAMENTOS ELETRICOS LTDA</t>
  </si>
  <si>
    <t>42.270.058/0001-03</t>
  </si>
  <si>
    <t>ELETRO MOTORES NOVA REPUBLICA LTDA - ME</t>
  </si>
  <si>
    <t>78.761.020/0001-72</t>
  </si>
  <si>
    <t>2017NE801025</t>
  </si>
  <si>
    <t>2017NE801026</t>
  </si>
  <si>
    <t>2017NE801027</t>
  </si>
  <si>
    <t>Em andamento</t>
  </si>
  <si>
    <t>Programa de Inclusão de Plantas Medicinais no SUS em Seropédica e Atenção Farmacêutica</t>
  </si>
  <si>
    <t>Prefeitura Universitária</t>
  </si>
  <si>
    <t>2017NE800855</t>
  </si>
  <si>
    <t>Pró - Reitoria de Assuntos Financeiros</t>
  </si>
  <si>
    <t>373/2017</t>
  </si>
  <si>
    <t>411/2017</t>
  </si>
  <si>
    <t>Departamento de Material e Serviços Auxiliares</t>
  </si>
  <si>
    <t>413/2017</t>
  </si>
  <si>
    <t>Pró - Reitoria de Assuntos Estudantis</t>
  </si>
  <si>
    <t>394/2017</t>
  </si>
  <si>
    <t>Pró - Reitoria de Ensino e Graduação</t>
  </si>
  <si>
    <t>456/2017</t>
  </si>
  <si>
    <t>CTUR</t>
  </si>
  <si>
    <t>417/2017</t>
  </si>
  <si>
    <t>Campus Dr. Leonel Miranda</t>
  </si>
  <si>
    <t>479/2017</t>
  </si>
  <si>
    <t>Coordenadoria de Tecnologia da Informação e Comunicação</t>
  </si>
  <si>
    <t>453/2017</t>
  </si>
  <si>
    <t>Departamento de Fitotecnia</t>
  </si>
  <si>
    <t>448/2017</t>
  </si>
  <si>
    <t>Departamento de Solos</t>
  </si>
  <si>
    <t>440/2017</t>
  </si>
  <si>
    <t>Instituto de Ciências Exatas</t>
  </si>
  <si>
    <t>433/2017</t>
  </si>
  <si>
    <t>Instituto de Ciências Humanas e Sociais</t>
  </si>
  <si>
    <t>458/2017</t>
  </si>
  <si>
    <t>Instituto de Educação</t>
  </si>
  <si>
    <t>405/2017</t>
  </si>
  <si>
    <t>Departamento de Silvicultura</t>
  </si>
  <si>
    <t>386/2017</t>
  </si>
  <si>
    <t>Departamento de Epidemiologia e Saúde Pública</t>
  </si>
  <si>
    <t>444/2017</t>
  </si>
  <si>
    <t>Departamento de Parasitologia Animal</t>
  </si>
  <si>
    <t>Instituto de Zootecnia</t>
  </si>
  <si>
    <t>428/2017</t>
  </si>
  <si>
    <t>Campus da UFRRJ em Três Rios</t>
  </si>
  <si>
    <t>474/2017</t>
  </si>
  <si>
    <t>Não empenhado por falta de saldo na ata.</t>
  </si>
  <si>
    <t>Cancelado pelo solicitante</t>
  </si>
  <si>
    <t>2017NE801084</t>
  </si>
  <si>
    <t>2017NE801085</t>
  </si>
  <si>
    <t>2017NE801086</t>
  </si>
  <si>
    <t>2017NE801087</t>
  </si>
  <si>
    <t>2017NE801089</t>
  </si>
  <si>
    <t>2017NE801090</t>
  </si>
  <si>
    <t>2017NE801091</t>
  </si>
  <si>
    <t>2017NE801093</t>
  </si>
  <si>
    <t>2017NE801094</t>
  </si>
  <si>
    <t>2017NE801095</t>
  </si>
  <si>
    <t>2017NE801097</t>
  </si>
  <si>
    <t>2017NE801099</t>
  </si>
  <si>
    <t>2017NE801100</t>
  </si>
  <si>
    <t>2017NE801101</t>
  </si>
  <si>
    <t>2017NE801102</t>
  </si>
  <si>
    <t>2017NE801103</t>
  </si>
  <si>
    <t>2017NE801105</t>
  </si>
  <si>
    <t>2017NE801106</t>
  </si>
  <si>
    <t>2017NE801107</t>
  </si>
  <si>
    <t>2017NE801108</t>
  </si>
  <si>
    <t>2017NE801109</t>
  </si>
  <si>
    <t>2017NE801110</t>
  </si>
  <si>
    <t>2017NE801111</t>
  </si>
  <si>
    <t>2017NE801112</t>
  </si>
  <si>
    <t>2017NE801113</t>
  </si>
  <si>
    <t>2017NE801114</t>
  </si>
  <si>
    <t>Empresa Impedida de Licitar em Âmbito Federal.</t>
  </si>
  <si>
    <t>PREFEITURA UNIVERSITÁRIA</t>
  </si>
  <si>
    <t>2017NE801176</t>
  </si>
  <si>
    <t>2017NE801175</t>
  </si>
  <si>
    <t>PRÓ - REITORIA DE ASSUNTOS FINANCEIROS</t>
  </si>
  <si>
    <t>PROGRAMA DE INCLUSÃO DE PLANTAS MEDICINAIS NO SUS EM SEROPÉDICA E ATENÇÃO FARMACÊUTICA</t>
  </si>
  <si>
    <t>DEPARTAMENTO DE FITOTECNIA</t>
  </si>
  <si>
    <t>DEPARTAMENTO DE SOLOS</t>
  </si>
  <si>
    <t>INSTITUTO DE CIÊNCIAS EXATAS</t>
  </si>
  <si>
    <t>INSTITUTO DE EDUCAÇÃO</t>
  </si>
  <si>
    <t>DEPARTAMENTO DE SILVICULTURA</t>
  </si>
  <si>
    <t>DEPARTAMENTO DE EPIDEMIOLOGIA E SAÚDE PÚBLICA</t>
  </si>
  <si>
    <t>DEPARTAMENTO DE PARASITOLOGIA ANIMAL</t>
  </si>
  <si>
    <t>INSTITUTO DE ZOOTECNIA</t>
  </si>
  <si>
    <t>CAMPUS DA UFRRJ EM TRÊS RIOS</t>
  </si>
  <si>
    <t>Empenhado em menor quantidade por não haver saldo suficiente na ata. Concluído</t>
  </si>
  <si>
    <t>Concluído</t>
  </si>
  <si>
    <t>Departamento de Pessoal</t>
  </si>
  <si>
    <t>Departamento de Esporte e Lazer</t>
  </si>
  <si>
    <t>Anulado através da nota 2017ne801304</t>
  </si>
  <si>
    <t>602/2017</t>
  </si>
  <si>
    <t>575/2017</t>
  </si>
  <si>
    <t>585/2017</t>
  </si>
  <si>
    <t>PROAP - Biologia Animal</t>
  </si>
  <si>
    <t>568/2017</t>
  </si>
  <si>
    <t>559/2017</t>
  </si>
  <si>
    <t>Campus da UFRRJ em Nova Iguaçu</t>
  </si>
  <si>
    <t>612/2017</t>
  </si>
  <si>
    <t>351/2015</t>
  </si>
  <si>
    <t>866/2017</t>
  </si>
  <si>
    <t>2089/2014</t>
  </si>
  <si>
    <t>2150/2014</t>
  </si>
  <si>
    <t>23083.005398/2015-99</t>
  </si>
  <si>
    <t>002/2018</t>
  </si>
  <si>
    <t>23083.005398/2015-100</t>
  </si>
  <si>
    <t>002/2019</t>
  </si>
  <si>
    <t>23083.005398/2015-101</t>
  </si>
  <si>
    <t>002/2020</t>
  </si>
  <si>
    <t>23083.005398/2015-102</t>
  </si>
  <si>
    <t>002/2021</t>
  </si>
  <si>
    <t>23083.005398/2015-103</t>
  </si>
  <si>
    <t>002/2022</t>
  </si>
  <si>
    <t>23083.005398/2015-104</t>
  </si>
  <si>
    <t>002/2023</t>
  </si>
  <si>
    <t>23083.005398/2015-105</t>
  </si>
  <si>
    <t>002/2024</t>
  </si>
  <si>
    <t>23083.005398/2015-106</t>
  </si>
  <si>
    <t>002/2025</t>
  </si>
  <si>
    <t>23083.005398/2015-107</t>
  </si>
  <si>
    <t>002/2026</t>
  </si>
  <si>
    <t>Posto Médico</t>
  </si>
  <si>
    <t>81/2015</t>
  </si>
  <si>
    <t>PROFILETRAS</t>
  </si>
  <si>
    <t>923/2017</t>
  </si>
  <si>
    <t>2017NE801637</t>
  </si>
  <si>
    <t>2017NE801640</t>
  </si>
  <si>
    <t>2017NE801641</t>
  </si>
  <si>
    <t>2017NE801642</t>
  </si>
  <si>
    <t>2017NE801643</t>
  </si>
  <si>
    <t>2017NE801644</t>
  </si>
  <si>
    <t>2017NE801655</t>
  </si>
  <si>
    <t>2017NE801646</t>
  </si>
  <si>
    <t>2017NE801787</t>
  </si>
  <si>
    <t>2017NE801789</t>
  </si>
  <si>
    <t>2017NE801788</t>
  </si>
  <si>
    <t>2017NE801785</t>
  </si>
  <si>
    <t>2017NE801707</t>
  </si>
  <si>
    <t>2017NE801708</t>
  </si>
  <si>
    <t>2017NE801709</t>
  </si>
  <si>
    <t>2017NE801710</t>
  </si>
  <si>
    <t>2017NE801711</t>
  </si>
  <si>
    <t>2017NE801660</t>
  </si>
  <si>
    <t>2017NE801659</t>
  </si>
  <si>
    <t>2017NE801658</t>
  </si>
  <si>
    <t>2017NE801657</t>
  </si>
  <si>
    <t>2017NE801654</t>
  </si>
  <si>
    <t>2017NE801653</t>
  </si>
  <si>
    <t>2017NE801652</t>
  </si>
  <si>
    <t>2017NE801651</t>
  </si>
  <si>
    <t>2017NE801650</t>
  </si>
  <si>
    <t>2017NE801649</t>
  </si>
  <si>
    <t>2017NE801648</t>
  </si>
  <si>
    <t>2017NE801647</t>
  </si>
  <si>
    <t>2017NE801639</t>
  </si>
  <si>
    <t xml:space="preserve">19/09/2017
</t>
  </si>
  <si>
    <t xml:space="preserve"> 
27/09/2017</t>
  </si>
  <si>
    <t xml:space="preserve">09/10/2017
</t>
  </si>
  <si>
    <t xml:space="preserve">11/10/2017
</t>
  </si>
  <si>
    <t xml:space="preserve">11/09/2017
</t>
  </si>
  <si>
    <t xml:space="preserve">17/01/2018
</t>
  </si>
  <si>
    <t xml:space="preserve">7/01/2018
</t>
  </si>
  <si>
    <t>POSTO MÉDICO</t>
  </si>
  <si>
    <t>DEPARTAMENTO PESSOAL</t>
  </si>
  <si>
    <t>DEPARTAMENTO DE MATERIAIS E SERVIÇOS AUXILIARES</t>
  </si>
  <si>
    <t>PRÓ-REITORIA DE ASSUNTOS ESTUDANTIS</t>
  </si>
  <si>
    <t>PRÓ-REITORA DE GRADUAÇÃO</t>
  </si>
  <si>
    <t>DEPARTAMENTO DE ESPORTE E LAZER</t>
  </si>
  <si>
    <t>PROAP - BIOLOGIA ANIMAL</t>
  </si>
  <si>
    <t>CAMPUS DOUTOR LEONEL MIRANDA</t>
  </si>
  <si>
    <t>CAMPUS DA UFRRJ EM NOVA IGUAÇU</t>
  </si>
  <si>
    <t>COORDENADORIA DE TECNOLOGIA DA INFORMAÇÃO E COMUNICAÇÃO</t>
  </si>
  <si>
    <t>INSTITUTO DE CIÊNCIAS HUMANAS E SOCIAIS</t>
  </si>
  <si>
    <t xml:space="preserve">Entrega em 12/06/2017
</t>
  </si>
  <si>
    <t>Papeleta 305/2017</t>
  </si>
  <si>
    <t>Entrega em 15/05/2017</t>
  </si>
  <si>
    <t>Papeleta 254/2017</t>
  </si>
  <si>
    <t>Entrega em 10/07/2017</t>
  </si>
  <si>
    <t>Papeleta 358/2017</t>
  </si>
  <si>
    <t>Entrega em 05/06/2017</t>
  </si>
  <si>
    <t>Papeleta 303/2017</t>
  </si>
  <si>
    <t>Entrega em 03/07/2017</t>
  </si>
  <si>
    <t>Papeleta 344/2017</t>
  </si>
  <si>
    <t>Entrega em 30/08 a 31/08/2017</t>
  </si>
  <si>
    <t>Papeleta 477/2017</t>
  </si>
  <si>
    <t xml:space="preserve">Entrega em 10/07/2017
</t>
  </si>
  <si>
    <t xml:space="preserve">Papeleta 360/2017
</t>
  </si>
  <si>
    <t xml:space="preserve">Entrega em 29/06/2017
</t>
  </si>
  <si>
    <t>Papeleta 342/2017</t>
  </si>
  <si>
    <t xml:space="preserve">Entrega em 20/07/2017
</t>
  </si>
  <si>
    <t>Papeleta 372/2017</t>
  </si>
  <si>
    <t>Entrega em 26/06 e 29/06/2017</t>
  </si>
  <si>
    <t>Papeleta 353/2017</t>
  </si>
  <si>
    <t>Entrega em 29/05 e 31/05/2017</t>
  </si>
  <si>
    <t>Papeleta 313/2017</t>
  </si>
  <si>
    <t>Entrega em 12/07/2017</t>
  </si>
  <si>
    <t>Papeleta 370/2017</t>
  </si>
  <si>
    <t>Papeleta 336/2017</t>
  </si>
  <si>
    <t>Entrega em 07/06/2017</t>
  </si>
  <si>
    <t>Papeleta 302/2017</t>
  </si>
  <si>
    <t xml:space="preserve">Entrega em 18/07/2017
</t>
  </si>
  <si>
    <t>Papeleta 375/2017</t>
  </si>
  <si>
    <t xml:space="preserve">Entrega em 12/07/2017
</t>
  </si>
  <si>
    <t>Papeleta 368/2017</t>
  </si>
  <si>
    <t>Entrega em 29/06/2017</t>
  </si>
  <si>
    <t xml:space="preserve">Papeleta 343/2017
</t>
  </si>
  <si>
    <t xml:space="preserve">Entrega em 19/06/2017
</t>
  </si>
  <si>
    <t>Papeleta em 321/2017</t>
  </si>
  <si>
    <t xml:space="preserve">entrega em 11/07/2017
</t>
  </si>
  <si>
    <t>Papeleta 365/2017</t>
  </si>
  <si>
    <t>Entrega em 20/07/2017</t>
  </si>
  <si>
    <t>Papeleta 373/2017</t>
  </si>
  <si>
    <t>CONSTA UM PGTO NO PORTAL DA TRANSPARÊNCIA,MAS A ENTREGA NÃO CONSTA NO ALMOXARIFADO.</t>
  </si>
  <si>
    <t>Papeleta 93/2018</t>
  </si>
  <si>
    <t xml:space="preserve">Entrega em 18/01/2018
</t>
  </si>
  <si>
    <t>Papeleta 51/2018</t>
  </si>
  <si>
    <t>Entrega em 29/01/2018</t>
  </si>
  <si>
    <t>Papeleta 77/2018</t>
  </si>
  <si>
    <t>Entrega em 25/01/2018</t>
  </si>
  <si>
    <t>Papeleta 56/2018</t>
  </si>
  <si>
    <t xml:space="preserve">Entrega em 06/02/2018
</t>
  </si>
  <si>
    <t xml:space="preserve">Papeleta 89/2018
</t>
  </si>
  <si>
    <t xml:space="preserve">Concluído </t>
  </si>
  <si>
    <t xml:space="preserve">Entrega em 01/03/2018
</t>
  </si>
  <si>
    <t xml:space="preserve">Papeleta 125/2018
</t>
  </si>
  <si>
    <t>Entrega em 18/01/2018</t>
  </si>
  <si>
    <t>Papeleta 41/2018</t>
  </si>
  <si>
    <t>Papeleta 50/2018</t>
  </si>
  <si>
    <t>Entrega em 15/02/2018</t>
  </si>
  <si>
    <t xml:space="preserve">Papeleta 102/2018
</t>
  </si>
  <si>
    <t>Papeleta 52/2018</t>
  </si>
  <si>
    <t>Papeleta 103/2018</t>
  </si>
  <si>
    <t xml:space="preserve">Papeleta 76/2018
</t>
  </si>
  <si>
    <t>Entrega em 02/03/2018</t>
  </si>
  <si>
    <t>Papeleta em 128/2018</t>
  </si>
  <si>
    <t>Entrega em 08/02/2018</t>
  </si>
  <si>
    <t>Papeleta 81/2018</t>
  </si>
  <si>
    <t>Ofício de cobrança nº 564/ 17 enviado em 06/02/2018</t>
  </si>
  <si>
    <t>EMPENHO DE ANULAÇÃO: 2017NE801304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</si>
</sst>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Verdana"/>
      <family val="2"/>
    </font>
    <font>
      <b/>
      <i/>
      <sz val="9"/>
      <color theme="1" tint="4.9989318521683403E-2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24"/>
      <color rgb="FFFF0000"/>
      <name val="Calibri"/>
      <family val="2"/>
    </font>
    <font>
      <b/>
      <u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i/>
      <sz val="9"/>
      <color rgb="FF0D0D0D"/>
      <name val="Arial"/>
      <family val="2"/>
    </font>
    <font>
      <b/>
      <sz val="10"/>
      <color rgb="FF000000"/>
      <name val="Calibri"/>
      <family val="2"/>
    </font>
    <font>
      <b/>
      <sz val="9"/>
      <color rgb="FF187400"/>
      <name val="Verdana"/>
      <family val="2"/>
    </font>
    <font>
      <b/>
      <sz val="9"/>
      <color rgb="FFFF0000"/>
      <name val="Verdana"/>
      <family val="2"/>
    </font>
    <font>
      <b/>
      <sz val="11"/>
      <color rgb="FF187400"/>
      <name val="Calibri Light"/>
      <family val="2"/>
      <scheme val="major"/>
    </font>
    <font>
      <sz val="9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99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/>
      <diagonal/>
    </border>
    <border>
      <left/>
      <right/>
      <top style="double">
        <color theme="9" tint="-0.499984740745262"/>
      </top>
      <bottom/>
      <diagonal/>
    </border>
    <border>
      <left/>
      <right style="thin">
        <color theme="9" tint="-0.499984740745262"/>
      </right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/>
      <top/>
      <bottom/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9" tint="-0.499984740745262"/>
      </right>
      <top/>
      <bottom/>
      <diagonal/>
    </border>
    <border>
      <left/>
      <right style="thin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ck">
        <color rgb="FFFF0000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 vertical="top"/>
    </xf>
    <xf numFmtId="14" fontId="7" fillId="0" borderId="6" xfId="0" applyNumberFormat="1" applyFont="1" applyBorder="1" applyAlignment="1">
      <alignment horizontal="left"/>
    </xf>
    <xf numFmtId="14" fontId="6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14" fontId="5" fillId="0" borderId="0" xfId="0" applyNumberFormat="1" applyFont="1"/>
    <xf numFmtId="0" fontId="5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 vertical="top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/>
    </xf>
    <xf numFmtId="44" fontId="14" fillId="3" borderId="16" xfId="1" applyFont="1" applyFill="1" applyBorder="1" applyAlignment="1">
      <alignment horizontal="center" vertical="center"/>
    </xf>
    <xf numFmtId="0" fontId="14" fillId="3" borderId="0" xfId="0" applyFont="1" applyFill="1"/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/>
    </xf>
    <xf numFmtId="44" fontId="14" fillId="0" borderId="16" xfId="1" applyFont="1" applyBorder="1" applyAlignment="1">
      <alignment horizontal="center" vertical="center"/>
    </xf>
    <xf numFmtId="0" fontId="14" fillId="0" borderId="0" xfId="0" applyFont="1"/>
    <xf numFmtId="0" fontId="13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44" fontId="14" fillId="0" borderId="16" xfId="1" applyFont="1" applyFill="1" applyBorder="1" applyAlignment="1">
      <alignment horizontal="center" vertical="center"/>
    </xf>
    <xf numFmtId="0" fontId="14" fillId="5" borderId="0" xfId="0" applyFont="1" applyFill="1"/>
    <xf numFmtId="0" fontId="13" fillId="6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vertical="center" wrapText="1"/>
    </xf>
    <xf numFmtId="49" fontId="15" fillId="6" borderId="16" xfId="0" applyNumberFormat="1" applyFont="1" applyFill="1" applyBorder="1" applyAlignment="1">
      <alignment horizontal="center" vertical="center"/>
    </xf>
    <xf numFmtId="44" fontId="14" fillId="6" borderId="16" xfId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vertical="center" wrapText="1"/>
    </xf>
    <xf numFmtId="0" fontId="15" fillId="7" borderId="16" xfId="0" applyNumberFormat="1" applyFont="1" applyFill="1" applyBorder="1" applyAlignment="1">
      <alignment horizontal="center" vertical="center"/>
    </xf>
    <xf numFmtId="44" fontId="14" fillId="7" borderId="16" xfId="1" applyFont="1" applyFill="1" applyBorder="1" applyAlignment="1">
      <alignment horizontal="center" vertical="center"/>
    </xf>
    <xf numFmtId="3" fontId="14" fillId="6" borderId="16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wrapText="1"/>
    </xf>
    <xf numFmtId="0" fontId="14" fillId="5" borderId="16" xfId="0" applyFont="1" applyFill="1" applyBorder="1" applyAlignment="1">
      <alignment horizontal="center" vertical="center" wrapText="1"/>
    </xf>
    <xf numFmtId="49" fontId="15" fillId="5" borderId="16" xfId="0" applyNumberFormat="1" applyFont="1" applyFill="1" applyBorder="1" applyAlignment="1">
      <alignment horizontal="center" vertical="center"/>
    </xf>
    <xf numFmtId="44" fontId="14" fillId="5" borderId="16" xfId="1" applyFont="1" applyFill="1" applyBorder="1" applyAlignment="1">
      <alignment horizontal="center" vertical="center"/>
    </xf>
    <xf numFmtId="3" fontId="14" fillId="6" borderId="16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8" borderId="16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6" borderId="16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 vertical="top" wrapText="1"/>
    </xf>
    <xf numFmtId="0" fontId="3" fillId="9" borderId="0" xfId="0" applyFont="1" applyFill="1"/>
    <xf numFmtId="0" fontId="19" fillId="5" borderId="16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top"/>
    </xf>
    <xf numFmtId="0" fontId="19" fillId="9" borderId="0" xfId="0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7" fillId="3" borderId="17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6" borderId="0" xfId="0" applyFont="1" applyFill="1"/>
    <xf numFmtId="0" fontId="23" fillId="11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12" borderId="24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10" borderId="26" xfId="0" applyFont="1" applyFill="1" applyBorder="1" applyAlignment="1">
      <alignment horizontal="center" vertical="center" wrapText="1"/>
    </xf>
    <xf numFmtId="0" fontId="30" fillId="0" borderId="26" xfId="0" applyFont="1" applyBorder="1"/>
    <xf numFmtId="0" fontId="31" fillId="0" borderId="26" xfId="0" applyFont="1" applyBorder="1" applyAlignment="1">
      <alignment horizontal="center" vertical="center" wrapText="1"/>
    </xf>
    <xf numFmtId="14" fontId="31" fillId="0" borderId="26" xfId="0" applyNumberFormat="1" applyFont="1" applyBorder="1" applyAlignment="1">
      <alignment horizontal="center" vertical="center" wrapText="1"/>
    </xf>
    <xf numFmtId="14" fontId="31" fillId="0" borderId="26" xfId="1" applyNumberFormat="1" applyFont="1" applyBorder="1" applyAlignment="1">
      <alignment horizontal="center" vertical="center" wrapText="1"/>
    </xf>
    <xf numFmtId="0" fontId="31" fillId="0" borderId="26" xfId="0" applyFont="1" applyBorder="1"/>
    <xf numFmtId="44" fontId="32" fillId="0" borderId="26" xfId="1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44" fontId="31" fillId="0" borderId="26" xfId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14" fontId="31" fillId="0" borderId="26" xfId="0" applyNumberFormat="1" applyFont="1" applyBorder="1" applyAlignment="1">
      <alignment horizontal="center" vertical="center"/>
    </xf>
    <xf numFmtId="44" fontId="29" fillId="10" borderId="2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5" fillId="11" borderId="0" xfId="0" applyFont="1" applyFill="1" applyAlignment="1">
      <alignment horizontal="center"/>
    </xf>
    <xf numFmtId="0" fontId="0" fillId="0" borderId="0" xfId="0" applyAlignment="1"/>
    <xf numFmtId="3" fontId="0" fillId="0" borderId="25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4" fontId="0" fillId="0" borderId="34" xfId="0" applyNumberFormat="1" applyBorder="1" applyAlignment="1">
      <alignment horizontal="center" vertical="center" wrapText="1"/>
    </xf>
    <xf numFmtId="44" fontId="0" fillId="0" borderId="35" xfId="0" applyNumberFormat="1" applyBorder="1" applyAlignment="1">
      <alignment horizontal="center" vertical="center" wrapText="1"/>
    </xf>
    <xf numFmtId="0" fontId="24" fillId="12" borderId="27" xfId="0" applyFont="1" applyFill="1" applyBorder="1" applyAlignment="1">
      <alignment horizontal="center" vertical="center" wrapText="1"/>
    </xf>
    <xf numFmtId="0" fontId="24" fillId="12" borderId="36" xfId="0" applyFont="1" applyFill="1" applyBorder="1" applyAlignment="1">
      <alignment horizontal="center" vertical="center" wrapText="1"/>
    </xf>
    <xf numFmtId="44" fontId="0" fillId="12" borderId="37" xfId="0" applyNumberForma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/>
    <xf numFmtId="0" fontId="0" fillId="0" borderId="27" xfId="0" pivotButton="1" applyBorder="1" applyAlignment="1">
      <alignment horizontal="center" vertical="center" wrapText="1"/>
    </xf>
    <xf numFmtId="0" fontId="0" fillId="0" borderId="29" xfId="0" pivotButton="1" applyBorder="1" applyAlignment="1">
      <alignment horizontal="center" vertical="center" wrapText="1"/>
    </xf>
    <xf numFmtId="0" fontId="0" fillId="0" borderId="30" xfId="0" pivotButton="1" applyBorder="1" applyAlignment="1">
      <alignment horizontal="center" vertical="center" wrapText="1"/>
    </xf>
    <xf numFmtId="0" fontId="0" fillId="0" borderId="31" xfId="0" pivotButton="1" applyBorder="1" applyAlignment="1">
      <alignment horizontal="center"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/>
    <xf numFmtId="0" fontId="37" fillId="0" borderId="0" xfId="0" applyFont="1" applyFill="1" applyBorder="1"/>
    <xf numFmtId="0" fontId="34" fillId="0" borderId="0" xfId="0" applyFont="1" applyFill="1" applyBorder="1" applyAlignment="1">
      <alignment horizontal="left"/>
    </xf>
    <xf numFmtId="14" fontId="38" fillId="0" borderId="6" xfId="0" applyNumberFormat="1" applyFont="1" applyFill="1" applyBorder="1" applyAlignment="1">
      <alignment horizontal="left"/>
    </xf>
    <xf numFmtId="0" fontId="34" fillId="0" borderId="0" xfId="0" quotePrefix="1" applyFont="1" applyFill="1" applyBorder="1"/>
    <xf numFmtId="0" fontId="36" fillId="0" borderId="0" xfId="0" applyFont="1" applyFill="1" applyBorder="1" applyAlignment="1"/>
    <xf numFmtId="14" fontId="37" fillId="0" borderId="0" xfId="0" applyNumberFormat="1" applyFont="1" applyFill="1" applyBorder="1"/>
    <xf numFmtId="0" fontId="36" fillId="16" borderId="3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42" fillId="16" borderId="39" xfId="0" applyFont="1" applyFill="1" applyBorder="1" applyAlignment="1">
      <alignment horizontal="center" vertical="center" wrapText="1"/>
    </xf>
    <xf numFmtId="0" fontId="43" fillId="17" borderId="16" xfId="0" applyFont="1" applyFill="1" applyBorder="1" applyAlignment="1">
      <alignment horizontal="center" vertical="center" wrapText="1"/>
    </xf>
    <xf numFmtId="44" fontId="43" fillId="17" borderId="16" xfId="0" applyNumberFormat="1" applyFont="1" applyFill="1" applyBorder="1" applyAlignment="1">
      <alignment horizontal="center" vertical="center" wrapText="1"/>
    </xf>
    <xf numFmtId="0" fontId="43" fillId="18" borderId="16" xfId="0" applyFont="1" applyFill="1" applyBorder="1" applyAlignment="1">
      <alignment horizontal="center" vertical="center" wrapText="1"/>
    </xf>
    <xf numFmtId="44" fontId="43" fillId="18" borderId="16" xfId="0" applyNumberFormat="1" applyFont="1" applyFill="1" applyBorder="1" applyAlignment="1">
      <alignment horizontal="center" vertical="center" wrapText="1"/>
    </xf>
    <xf numFmtId="0" fontId="43" fillId="19" borderId="16" xfId="0" applyFont="1" applyFill="1" applyBorder="1" applyAlignment="1">
      <alignment horizontal="center" vertical="center" wrapText="1"/>
    </xf>
    <xf numFmtId="44" fontId="43" fillId="19" borderId="16" xfId="0" applyNumberFormat="1" applyFont="1" applyFill="1" applyBorder="1" applyAlignment="1">
      <alignment horizontal="center" vertical="center" wrapText="1"/>
    </xf>
    <xf numFmtId="0" fontId="43" fillId="14" borderId="16" xfId="0" applyFont="1" applyFill="1" applyBorder="1" applyAlignment="1">
      <alignment horizontal="center" vertical="center" wrapText="1"/>
    </xf>
    <xf numFmtId="44" fontId="43" fillId="14" borderId="16" xfId="0" applyNumberFormat="1" applyFont="1" applyFill="1" applyBorder="1" applyAlignment="1">
      <alignment horizontal="center" vertical="center" wrapText="1"/>
    </xf>
    <xf numFmtId="0" fontId="44" fillId="17" borderId="0" xfId="0" applyFont="1" applyFill="1" applyBorder="1"/>
    <xf numFmtId="0" fontId="34" fillId="17" borderId="16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14" borderId="16" xfId="0" applyFont="1" applyFill="1" applyBorder="1" applyAlignment="1">
      <alignment horizontal="center" wrapText="1"/>
    </xf>
    <xf numFmtId="0" fontId="46" fillId="19" borderId="16" xfId="0" applyFont="1" applyFill="1" applyBorder="1" applyAlignment="1">
      <alignment horizontal="center" wrapText="1"/>
    </xf>
    <xf numFmtId="0" fontId="46" fillId="20" borderId="16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/>
    </xf>
    <xf numFmtId="0" fontId="36" fillId="16" borderId="16" xfId="0" applyFont="1" applyFill="1" applyBorder="1" applyAlignment="1">
      <alignment horizontal="center"/>
    </xf>
    <xf numFmtId="0" fontId="48" fillId="16" borderId="16" xfId="0" applyFont="1" applyFill="1" applyBorder="1" applyAlignment="1">
      <alignment horizontal="center" vertical="center" wrapText="1"/>
    </xf>
    <xf numFmtId="0" fontId="43" fillId="18" borderId="16" xfId="0" applyFont="1" applyFill="1" applyBorder="1" applyAlignment="1">
      <alignment horizontal="center" vertical="center"/>
    </xf>
    <xf numFmtId="0" fontId="34" fillId="18" borderId="0" xfId="0" applyFont="1" applyFill="1" applyBorder="1"/>
    <xf numFmtId="0" fontId="43" fillId="17" borderId="16" xfId="0" applyFont="1" applyFill="1" applyBorder="1" applyAlignment="1">
      <alignment horizontal="center" vertical="center"/>
    </xf>
    <xf numFmtId="0" fontId="34" fillId="17" borderId="0" xfId="0" applyFont="1" applyFill="1" applyBorder="1"/>
    <xf numFmtId="0" fontId="34" fillId="21" borderId="0" xfId="0" applyFont="1" applyFill="1" applyBorder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51" fillId="14" borderId="17" xfId="0" applyFont="1" applyFill="1" applyBorder="1" applyAlignment="1"/>
    <xf numFmtId="0" fontId="44" fillId="0" borderId="0" xfId="0" applyFont="1" applyFill="1" applyBorder="1"/>
    <xf numFmtId="0" fontId="44" fillId="0" borderId="0" xfId="0" applyFont="1" applyFill="1" applyBorder="1" applyAlignment="1">
      <alignment wrapText="1"/>
    </xf>
    <xf numFmtId="3" fontId="44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/>
    <xf numFmtId="0" fontId="31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10" borderId="26" xfId="0" applyNumberFormat="1" applyFont="1" applyFill="1" applyBorder="1" applyAlignment="1">
      <alignment horizontal="center" vertical="center" wrapText="1"/>
    </xf>
    <xf numFmtId="0" fontId="31" fillId="6" borderId="26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horizontal="center" vertical="center" wrapText="1"/>
    </xf>
    <xf numFmtId="14" fontId="31" fillId="6" borderId="26" xfId="0" applyNumberFormat="1" applyFont="1" applyFill="1" applyBorder="1" applyAlignment="1">
      <alignment horizontal="center" vertical="center" wrapText="1"/>
    </xf>
    <xf numFmtId="3" fontId="31" fillId="6" borderId="26" xfId="0" applyNumberFormat="1" applyFont="1" applyFill="1" applyBorder="1" applyAlignment="1">
      <alignment horizontal="center" vertical="center"/>
    </xf>
    <xf numFmtId="44" fontId="31" fillId="6" borderId="26" xfId="1" applyFont="1" applyFill="1" applyBorder="1" applyAlignment="1">
      <alignment horizontal="center" vertical="center"/>
    </xf>
    <xf numFmtId="14" fontId="31" fillId="6" borderId="26" xfId="0" applyNumberFormat="1" applyFont="1" applyFill="1" applyBorder="1" applyAlignment="1">
      <alignment horizontal="center" vertical="center"/>
    </xf>
    <xf numFmtId="0" fontId="31" fillId="6" borderId="26" xfId="0" applyNumberFormat="1" applyFont="1" applyFill="1" applyBorder="1" applyAlignment="1">
      <alignment horizontal="center" vertical="center"/>
    </xf>
    <xf numFmtId="0" fontId="31" fillId="6" borderId="26" xfId="0" applyFont="1" applyFill="1" applyBorder="1"/>
    <xf numFmtId="0" fontId="31" fillId="0" borderId="26" xfId="0" applyFont="1" applyBorder="1" applyAlignment="1">
      <alignment wrapText="1"/>
    </xf>
    <xf numFmtId="0" fontId="0" fillId="0" borderId="0" xfId="0" applyAlignment="1">
      <alignment horizontal="center"/>
    </xf>
    <xf numFmtId="49" fontId="31" fillId="0" borderId="26" xfId="0" applyNumberFormat="1" applyFont="1" applyBorder="1" applyAlignment="1">
      <alignment horizontal="center" vertical="center"/>
    </xf>
    <xf numFmtId="0" fontId="0" fillId="0" borderId="27" xfId="0" pivotButton="1" applyBorder="1" applyAlignment="1">
      <alignment horizontal="left" vertical="center" wrapText="1"/>
    </xf>
    <xf numFmtId="3" fontId="0" fillId="0" borderId="25" xfId="0" applyNumberFormat="1" applyBorder="1" applyAlignment="1">
      <alignment horizontal="left" vertical="center" wrapText="1"/>
    </xf>
    <xf numFmtId="0" fontId="23" fillId="11" borderId="0" xfId="0" applyFont="1" applyFill="1" applyAlignment="1">
      <alignment horizontal="left" wrapText="1"/>
    </xf>
    <xf numFmtId="0" fontId="0" fillId="0" borderId="27" xfId="0" pivotButton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3" fillId="0" borderId="0" xfId="0" applyFont="1" applyAlignment="1">
      <alignment wrapText="1"/>
    </xf>
    <xf numFmtId="14" fontId="52" fillId="0" borderId="0" xfId="0" applyNumberFormat="1" applyFont="1" applyAlignment="1">
      <alignment horizontal="center" vertical="center"/>
    </xf>
    <xf numFmtId="44" fontId="31" fillId="0" borderId="40" xfId="1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14" fontId="31" fillId="0" borderId="43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14" fontId="54" fillId="0" borderId="16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13" fillId="6" borderId="17" xfId="0" applyFont="1" applyFill="1" applyBorder="1" applyAlignment="1">
      <alignment horizontal="center" wrapText="1"/>
    </xf>
    <xf numFmtId="0" fontId="13" fillId="6" borderId="18" xfId="0" applyFont="1" applyFill="1" applyBorder="1" applyAlignment="1">
      <alignment horizontal="center" wrapText="1"/>
    </xf>
    <xf numFmtId="0" fontId="13" fillId="6" borderId="19" xfId="0" applyFont="1" applyFill="1" applyBorder="1" applyAlignment="1">
      <alignment horizontal="center" wrapText="1"/>
    </xf>
    <xf numFmtId="0" fontId="20" fillId="6" borderId="17" xfId="0" applyFont="1" applyFill="1" applyBorder="1" applyAlignment="1">
      <alignment horizontal="center" wrapText="1"/>
    </xf>
    <xf numFmtId="0" fontId="20" fillId="6" borderId="18" xfId="0" applyFont="1" applyFill="1" applyBorder="1" applyAlignment="1">
      <alignment horizontal="center" wrapText="1"/>
    </xf>
    <xf numFmtId="0" fontId="20" fillId="5" borderId="17" xfId="0" applyFont="1" applyFill="1" applyBorder="1" applyAlignment="1">
      <alignment horizontal="center" wrapText="1"/>
    </xf>
    <xf numFmtId="0" fontId="20" fillId="5" borderId="18" xfId="0" applyFont="1" applyFill="1" applyBorder="1" applyAlignment="1">
      <alignment horizontal="center" wrapText="1"/>
    </xf>
    <xf numFmtId="0" fontId="20" fillId="5" borderId="19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left"/>
    </xf>
    <xf numFmtId="0" fontId="43" fillId="18" borderId="17" xfId="0" applyFont="1" applyFill="1" applyBorder="1" applyAlignment="1">
      <alignment horizontal="center" vertical="center"/>
    </xf>
    <xf numFmtId="0" fontId="43" fillId="18" borderId="18" xfId="0" applyFont="1" applyFill="1" applyBorder="1" applyAlignment="1">
      <alignment horizontal="center" vertical="center"/>
    </xf>
    <xf numFmtId="0" fontId="43" fillId="18" borderId="19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left"/>
    </xf>
    <xf numFmtId="0" fontId="39" fillId="14" borderId="7" xfId="0" applyFont="1" applyFill="1" applyBorder="1" applyAlignment="1">
      <alignment horizontal="center" vertical="center" wrapText="1"/>
    </xf>
    <xf numFmtId="0" fontId="39" fillId="14" borderId="8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36" fillId="16" borderId="17" xfId="0" applyFont="1" applyFill="1" applyBorder="1" applyAlignment="1">
      <alignment horizontal="center"/>
    </xf>
    <xf numFmtId="0" fontId="36" fillId="16" borderId="18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42" fillId="16" borderId="17" xfId="0" applyFont="1" applyFill="1" applyBorder="1" applyAlignment="1">
      <alignment horizontal="center"/>
    </xf>
    <xf numFmtId="0" fontId="42" fillId="16" borderId="19" xfId="0" applyFont="1" applyFill="1" applyBorder="1" applyAlignment="1">
      <alignment horizontal="center"/>
    </xf>
    <xf numFmtId="0" fontId="43" fillId="17" borderId="17" xfId="0" applyFont="1" applyFill="1" applyBorder="1" applyAlignment="1">
      <alignment horizontal="center" vertical="center"/>
    </xf>
    <xf numFmtId="0" fontId="43" fillId="17" borderId="18" xfId="0" applyFont="1" applyFill="1" applyBorder="1" applyAlignment="1">
      <alignment horizontal="center" vertical="center"/>
    </xf>
    <xf numFmtId="0" fontId="43" fillId="17" borderId="19" xfId="0" applyFont="1" applyFill="1" applyBorder="1" applyAlignment="1">
      <alignment horizontal="center" vertical="center"/>
    </xf>
    <xf numFmtId="0" fontId="46" fillId="14" borderId="16" xfId="0" applyFont="1" applyFill="1" applyBorder="1" applyAlignment="1">
      <alignment horizontal="center" vertical="center"/>
    </xf>
    <xf numFmtId="0" fontId="46" fillId="14" borderId="17" xfId="0" applyFont="1" applyFill="1" applyBorder="1" applyAlignment="1">
      <alignment horizontal="center" vertical="center"/>
    </xf>
    <xf numFmtId="14" fontId="50" fillId="15" borderId="9" xfId="0" applyNumberFormat="1" applyFont="1" applyFill="1" applyBorder="1" applyAlignment="1">
      <alignment horizontal="center" vertical="center" wrapText="1"/>
    </xf>
    <xf numFmtId="0" fontId="50" fillId="15" borderId="20" xfId="0" applyFont="1" applyFill="1" applyBorder="1" applyAlignment="1">
      <alignment horizontal="center" vertical="center" wrapText="1"/>
    </xf>
    <xf numFmtId="0" fontId="50" fillId="15" borderId="21" xfId="0" applyFont="1" applyFill="1" applyBorder="1" applyAlignment="1">
      <alignment horizontal="center" vertical="center" wrapText="1"/>
    </xf>
    <xf numFmtId="0" fontId="50" fillId="15" borderId="22" xfId="0" applyFont="1" applyFill="1" applyBorder="1" applyAlignment="1">
      <alignment horizontal="center" vertical="center" wrapText="1"/>
    </xf>
    <xf numFmtId="0" fontId="50" fillId="15" borderId="11" xfId="0" applyFont="1" applyFill="1" applyBorder="1" applyAlignment="1">
      <alignment horizontal="center" vertical="center" wrapText="1"/>
    </xf>
    <xf numFmtId="0" fontId="50" fillId="15" borderId="23" xfId="0" applyFont="1" applyFill="1" applyBorder="1" applyAlignment="1">
      <alignment horizontal="center" vertical="center" wrapText="1"/>
    </xf>
    <xf numFmtId="0" fontId="51" fillId="14" borderId="16" xfId="0" applyFont="1" applyFill="1" applyBorder="1" applyAlignment="1">
      <alignment horizontal="left"/>
    </xf>
    <xf numFmtId="0" fontId="26" fillId="13" borderId="0" xfId="0" applyFont="1" applyFill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Moeda" xfId="1" builtinId="4"/>
    <cellStyle name="Normal" xfId="0" builtinId="0"/>
  </cellStyles>
  <dxfs count="1054"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right style="thin">
          <color theme="9" tint="-0.499984740745262"/>
        </right>
      </border>
    </dxf>
    <dxf>
      <border>
        <top style="double">
          <color theme="9" tint="-0.499984740745262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4" formatCode="_-&quot;R$&quot;\ * #,##0.00_-;\-&quot;R$&quot;\ * #,##0.00_-;_-&quot;R$&quot;\ * &quot;-&quot;??_-;_-@_-"/>
    </dxf>
    <dxf>
      <alignment horizontal="left" readingOrder="0"/>
    </dxf>
    <dxf>
      <border>
        <right style="thin">
          <color theme="9" tint="-0.499984740745262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b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font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border>
        <left style="double">
          <color theme="9" tint="-0.499984740745262"/>
        </left>
        <right style="double">
          <color theme="9" tint="-0.499984740745262"/>
        </right>
        <top style="double">
          <color theme="9" tint="-0.499984740745262"/>
        </top>
        <bottom style="double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</dxfs>
  <tableStyles count="1" defaultTableStyle="TableStyleMedium2" defaultPivotStyle="PivotStyleLight16">
    <tableStyle name="Estilo de Tabela Dinâmica 2" table="0" count="6">
      <tableStyleElement type="wholeTable" dxfId="1053"/>
      <tableStyleElement type="headerRow" dxfId="1052"/>
      <tableStyleElement type="totalRow" dxfId="1051"/>
      <tableStyleElement type="lastColumn" dxfId="1050"/>
      <tableStyleElement type="pageFieldLabels" dxfId="1049"/>
      <tableStyleElement type="pageFieldValues" dxfId="1048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30.000'!A1"/><Relationship Id="rId13" Type="http://schemas.openxmlformats.org/officeDocument/2006/relationships/hyperlink" Target="#'260.300'!A1"/><Relationship Id="rId18" Type="http://schemas.openxmlformats.org/officeDocument/2006/relationships/hyperlink" Target="#'290.000'!A1"/><Relationship Id="rId3" Type="http://schemas.openxmlformats.org/officeDocument/2006/relationships/hyperlink" Target="#'140.000'!A1"/><Relationship Id="rId21" Type="http://schemas.openxmlformats.org/officeDocument/2006/relationships/hyperlink" Target="#'120.200'!A1"/><Relationship Id="rId7" Type="http://schemas.openxmlformats.org/officeDocument/2006/relationships/hyperlink" Target="#'100.300'!A1"/><Relationship Id="rId12" Type="http://schemas.openxmlformats.org/officeDocument/2006/relationships/hyperlink" Target="#'210.100'!A1"/><Relationship Id="rId17" Type="http://schemas.openxmlformats.org/officeDocument/2006/relationships/hyperlink" Target="#'280.400'!A1"/><Relationship Id="rId25" Type="http://schemas.openxmlformats.org/officeDocument/2006/relationships/hyperlink" Target="#'210.300'!A1"/><Relationship Id="rId2" Type="http://schemas.openxmlformats.org/officeDocument/2006/relationships/hyperlink" Target="#'180.000'!A1"/><Relationship Id="rId16" Type="http://schemas.openxmlformats.org/officeDocument/2006/relationships/hyperlink" Target="#'280.100'!A1"/><Relationship Id="rId20" Type="http://schemas.openxmlformats.org/officeDocument/2006/relationships/hyperlink" Target="#'400.000'!A1"/><Relationship Id="rId1" Type="http://schemas.openxmlformats.org/officeDocument/2006/relationships/hyperlink" Target="#'100.070'!A1"/><Relationship Id="rId6" Type="http://schemas.openxmlformats.org/officeDocument/2006/relationships/hyperlink" Target="#'110.300'!A1"/><Relationship Id="rId11" Type="http://schemas.openxmlformats.org/officeDocument/2006/relationships/hyperlink" Target="#'190.000'!A1"/><Relationship Id="rId24" Type="http://schemas.openxmlformats.org/officeDocument/2006/relationships/hyperlink" Target="#'160.101'!A1"/><Relationship Id="rId5" Type="http://schemas.openxmlformats.org/officeDocument/2006/relationships/hyperlink" Target="#'130.000'!A1"/><Relationship Id="rId15" Type="http://schemas.openxmlformats.org/officeDocument/2006/relationships/hyperlink" Target="#'250.000'!A1"/><Relationship Id="rId23" Type="http://schemas.openxmlformats.org/officeDocument/2006/relationships/hyperlink" Target="#'150.100'!A1"/><Relationship Id="rId10" Type="http://schemas.openxmlformats.org/officeDocument/2006/relationships/hyperlink" Target="#'200.200'!A1"/><Relationship Id="rId19" Type="http://schemas.openxmlformats.org/officeDocument/2006/relationships/hyperlink" Target="#'300.000'!A1"/><Relationship Id="rId4" Type="http://schemas.openxmlformats.org/officeDocument/2006/relationships/hyperlink" Target="#'150.010'!A1"/><Relationship Id="rId9" Type="http://schemas.openxmlformats.org/officeDocument/2006/relationships/hyperlink" Target="#'240.000'!A1"/><Relationship Id="rId14" Type="http://schemas.openxmlformats.org/officeDocument/2006/relationships/hyperlink" Target="#'240.620'!A1"/><Relationship Id="rId22" Type="http://schemas.openxmlformats.org/officeDocument/2006/relationships/hyperlink" Target="#'120.000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657226</xdr:rowOff>
    </xdr:from>
    <xdr:to>
      <xdr:col>1</xdr:col>
      <xdr:colOff>9525</xdr:colOff>
      <xdr:row>2</xdr:row>
      <xdr:rowOff>485776</xdr:rowOff>
    </xdr:to>
    <xdr:sp macro="" textlink="">
      <xdr:nvSpPr>
        <xdr:cNvPr id="7" name="Fluxograma: Processo alternativo 6">
          <a:hlinkClick xmlns:r="http://schemas.openxmlformats.org/officeDocument/2006/relationships" r:id="rId1"/>
        </xdr:cNvPr>
        <xdr:cNvSpPr/>
      </xdr:nvSpPr>
      <xdr:spPr>
        <a:xfrm>
          <a:off x="28575" y="1323976"/>
          <a:ext cx="1285875" cy="514350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100.070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1285875</xdr:colOff>
      <xdr:row>4</xdr:row>
      <xdr:rowOff>504826</xdr:rowOff>
    </xdr:to>
    <xdr:sp macro="" textlink="">
      <xdr:nvSpPr>
        <xdr:cNvPr id="8" name="Fluxograma: Processo alternativo 7">
          <a:hlinkClick xmlns:r="http://schemas.openxmlformats.org/officeDocument/2006/relationships" r:id="rId2"/>
        </xdr:cNvPr>
        <xdr:cNvSpPr/>
      </xdr:nvSpPr>
      <xdr:spPr>
        <a:xfrm>
          <a:off x="0" y="24003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180.000</a:t>
          </a:r>
        </a:p>
      </xdr:txBody>
    </xdr:sp>
    <xdr:clientData/>
  </xdr:twoCellAnchor>
  <xdr:twoCellAnchor>
    <xdr:from>
      <xdr:col>4</xdr:col>
      <xdr:colOff>95251</xdr:colOff>
      <xdr:row>1</xdr:row>
      <xdr:rowOff>619126</xdr:rowOff>
    </xdr:from>
    <xdr:to>
      <xdr:col>5</xdr:col>
      <xdr:colOff>66676</xdr:colOff>
      <xdr:row>2</xdr:row>
      <xdr:rowOff>447676</xdr:rowOff>
    </xdr:to>
    <xdr:sp macro="" textlink="">
      <xdr:nvSpPr>
        <xdr:cNvPr id="9" name="Fluxograma: Processo alternativo 8">
          <a:hlinkClick xmlns:r="http://schemas.openxmlformats.org/officeDocument/2006/relationships" r:id="rId3"/>
        </xdr:cNvPr>
        <xdr:cNvSpPr/>
      </xdr:nvSpPr>
      <xdr:spPr>
        <a:xfrm>
          <a:off x="5314951" y="1285876"/>
          <a:ext cx="1276350" cy="514350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120.200</a:t>
          </a:r>
        </a:p>
      </xdr:txBody>
    </xdr:sp>
    <xdr:clientData/>
  </xdr:twoCellAnchor>
  <xdr:twoCellAnchor>
    <xdr:from>
      <xdr:col>0</xdr:col>
      <xdr:colOff>0</xdr:colOff>
      <xdr:row>2</xdr:row>
      <xdr:rowOff>514350</xdr:rowOff>
    </xdr:from>
    <xdr:to>
      <xdr:col>0</xdr:col>
      <xdr:colOff>1285875</xdr:colOff>
      <xdr:row>3</xdr:row>
      <xdr:rowOff>495301</xdr:rowOff>
    </xdr:to>
    <xdr:sp macro="" textlink="">
      <xdr:nvSpPr>
        <xdr:cNvPr id="10" name="Fluxograma: Processo alternativo 9">
          <a:hlinkClick xmlns:r="http://schemas.openxmlformats.org/officeDocument/2006/relationships" r:id="rId4"/>
        </xdr:cNvPr>
        <xdr:cNvSpPr/>
      </xdr:nvSpPr>
      <xdr:spPr>
        <a:xfrm>
          <a:off x="0" y="18669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130.000</a:t>
          </a:r>
        </a:p>
      </xdr:txBody>
    </xdr:sp>
    <xdr:clientData/>
  </xdr:twoCellAnchor>
  <xdr:twoCellAnchor>
    <xdr:from>
      <xdr:col>3</xdr:col>
      <xdr:colOff>57150</xdr:colOff>
      <xdr:row>1</xdr:row>
      <xdr:rowOff>619125</xdr:rowOff>
    </xdr:from>
    <xdr:to>
      <xdr:col>4</xdr:col>
      <xdr:colOff>38100</xdr:colOff>
      <xdr:row>2</xdr:row>
      <xdr:rowOff>438151</xdr:rowOff>
    </xdr:to>
    <xdr:sp macro="" textlink="">
      <xdr:nvSpPr>
        <xdr:cNvPr id="11" name="Fluxograma: Processo alternativo 10">
          <a:hlinkClick xmlns:r="http://schemas.openxmlformats.org/officeDocument/2006/relationships" r:id="rId5"/>
        </xdr:cNvPr>
        <xdr:cNvSpPr/>
      </xdr:nvSpPr>
      <xdr:spPr>
        <a:xfrm>
          <a:off x="3971925" y="12858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120.000</a:t>
          </a:r>
        </a:p>
      </xdr:txBody>
    </xdr:sp>
    <xdr:clientData/>
  </xdr:twoCellAnchor>
  <xdr:twoCellAnchor>
    <xdr:from>
      <xdr:col>2</xdr:col>
      <xdr:colOff>57150</xdr:colOff>
      <xdr:row>1</xdr:row>
      <xdr:rowOff>666750</xdr:rowOff>
    </xdr:from>
    <xdr:to>
      <xdr:col>3</xdr:col>
      <xdr:colOff>38100</xdr:colOff>
      <xdr:row>2</xdr:row>
      <xdr:rowOff>485776</xdr:rowOff>
    </xdr:to>
    <xdr:sp macro="" textlink="">
      <xdr:nvSpPr>
        <xdr:cNvPr id="13" name="Fluxograma: Processo alternativo 12">
          <a:hlinkClick xmlns:r="http://schemas.openxmlformats.org/officeDocument/2006/relationships" r:id="rId6"/>
        </xdr:cNvPr>
        <xdr:cNvSpPr/>
      </xdr:nvSpPr>
      <xdr:spPr>
        <a:xfrm>
          <a:off x="2667000" y="13335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110.300</a:t>
          </a:r>
        </a:p>
      </xdr:txBody>
    </xdr:sp>
    <xdr:clientData/>
  </xdr:twoCellAnchor>
  <xdr:twoCellAnchor>
    <xdr:from>
      <xdr:col>1</xdr:col>
      <xdr:colOff>28575</xdr:colOff>
      <xdr:row>1</xdr:row>
      <xdr:rowOff>666750</xdr:rowOff>
    </xdr:from>
    <xdr:to>
      <xdr:col>2</xdr:col>
      <xdr:colOff>9525</xdr:colOff>
      <xdr:row>2</xdr:row>
      <xdr:rowOff>485776</xdr:rowOff>
    </xdr:to>
    <xdr:sp macro="" textlink="">
      <xdr:nvSpPr>
        <xdr:cNvPr id="14" name="Fluxograma: Processo alternativo 13">
          <a:hlinkClick xmlns:r="http://schemas.openxmlformats.org/officeDocument/2006/relationships" r:id="rId7"/>
        </xdr:cNvPr>
        <xdr:cNvSpPr/>
      </xdr:nvSpPr>
      <xdr:spPr>
        <a:xfrm>
          <a:off x="1333500" y="13335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100.300</a:t>
          </a:r>
        </a:p>
      </xdr:txBody>
    </xdr:sp>
    <xdr:clientData/>
  </xdr:twoCellAnchor>
  <xdr:twoCellAnchor>
    <xdr:from>
      <xdr:col>0</xdr:col>
      <xdr:colOff>0</xdr:colOff>
      <xdr:row>5</xdr:row>
      <xdr:rowOff>19050</xdr:rowOff>
    </xdr:from>
    <xdr:to>
      <xdr:col>0</xdr:col>
      <xdr:colOff>1285875</xdr:colOff>
      <xdr:row>6</xdr:row>
      <xdr:rowOff>1</xdr:rowOff>
    </xdr:to>
    <xdr:sp macro="" textlink="">
      <xdr:nvSpPr>
        <xdr:cNvPr id="30" name="Fluxograma: Processo alternativo 29">
          <a:hlinkClick xmlns:r="http://schemas.openxmlformats.org/officeDocument/2006/relationships" r:id="rId8"/>
        </xdr:cNvPr>
        <xdr:cNvSpPr/>
      </xdr:nvSpPr>
      <xdr:spPr>
        <a:xfrm>
          <a:off x="0" y="294322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230.000</a:t>
          </a:r>
        </a:p>
      </xdr:txBody>
    </xdr:sp>
    <xdr:clientData/>
  </xdr:twoCellAnchor>
  <xdr:twoCellAnchor>
    <xdr:from>
      <xdr:col>1</xdr:col>
      <xdr:colOff>19050</xdr:colOff>
      <xdr:row>5</xdr:row>
      <xdr:rowOff>9525</xdr:rowOff>
    </xdr:from>
    <xdr:to>
      <xdr:col>2</xdr:col>
      <xdr:colOff>0</xdr:colOff>
      <xdr:row>5</xdr:row>
      <xdr:rowOff>514351</xdr:rowOff>
    </xdr:to>
    <xdr:sp macro="" textlink="">
      <xdr:nvSpPr>
        <xdr:cNvPr id="32" name="Fluxograma: Processo alternativo 31">
          <a:hlinkClick xmlns:r="http://schemas.openxmlformats.org/officeDocument/2006/relationships" r:id="rId9"/>
        </xdr:cNvPr>
        <xdr:cNvSpPr/>
      </xdr:nvSpPr>
      <xdr:spPr>
        <a:xfrm>
          <a:off x="1323975" y="29337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240.000</a:t>
          </a:r>
        </a:p>
      </xdr:txBody>
    </xdr:sp>
    <xdr:clientData/>
  </xdr:twoCellAnchor>
  <xdr:twoCellAnchor>
    <xdr:from>
      <xdr:col>3</xdr:col>
      <xdr:colOff>47625</xdr:colOff>
      <xdr:row>2</xdr:row>
      <xdr:rowOff>476250</xdr:rowOff>
    </xdr:from>
    <xdr:to>
      <xdr:col>4</xdr:col>
      <xdr:colOff>28575</xdr:colOff>
      <xdr:row>3</xdr:row>
      <xdr:rowOff>457201</xdr:rowOff>
    </xdr:to>
    <xdr:sp macro="" textlink="">
      <xdr:nvSpPr>
        <xdr:cNvPr id="33" name="Fluxograma: Processo alternativo 32">
          <a:hlinkClick xmlns:r="http://schemas.openxmlformats.org/officeDocument/2006/relationships" r:id="rId10"/>
        </xdr:cNvPr>
        <xdr:cNvSpPr/>
      </xdr:nvSpPr>
      <xdr:spPr>
        <a:xfrm>
          <a:off x="3962400" y="18288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150.100</a:t>
          </a:r>
        </a:p>
      </xdr:txBody>
    </xdr:sp>
    <xdr:clientData/>
  </xdr:twoCellAnchor>
  <xdr:twoCellAnchor>
    <xdr:from>
      <xdr:col>2</xdr:col>
      <xdr:colOff>28575</xdr:colOff>
      <xdr:row>2</xdr:row>
      <xdr:rowOff>504825</xdr:rowOff>
    </xdr:from>
    <xdr:to>
      <xdr:col>3</xdr:col>
      <xdr:colOff>9525</xdr:colOff>
      <xdr:row>3</xdr:row>
      <xdr:rowOff>485776</xdr:rowOff>
    </xdr:to>
    <xdr:sp macro="" textlink="">
      <xdr:nvSpPr>
        <xdr:cNvPr id="34" name="Fluxograma: Processo alternativo 33">
          <a:hlinkClick xmlns:r="http://schemas.openxmlformats.org/officeDocument/2006/relationships" r:id="rId11"/>
        </xdr:cNvPr>
        <xdr:cNvSpPr/>
      </xdr:nvSpPr>
      <xdr:spPr>
        <a:xfrm>
          <a:off x="2638425" y="18573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150.010</a:t>
          </a:r>
        </a:p>
      </xdr:txBody>
    </xdr:sp>
    <xdr:clientData/>
  </xdr:twoCellAnchor>
  <xdr:twoCellAnchor>
    <xdr:from>
      <xdr:col>1</xdr:col>
      <xdr:colOff>19050</xdr:colOff>
      <xdr:row>2</xdr:row>
      <xdr:rowOff>504825</xdr:rowOff>
    </xdr:from>
    <xdr:to>
      <xdr:col>2</xdr:col>
      <xdr:colOff>0</xdr:colOff>
      <xdr:row>3</xdr:row>
      <xdr:rowOff>485776</xdr:rowOff>
    </xdr:to>
    <xdr:sp macro="" textlink="">
      <xdr:nvSpPr>
        <xdr:cNvPr id="35" name="Fluxograma: Processo alternativo 34">
          <a:hlinkClick xmlns:r="http://schemas.openxmlformats.org/officeDocument/2006/relationships" r:id="rId2"/>
        </xdr:cNvPr>
        <xdr:cNvSpPr/>
      </xdr:nvSpPr>
      <xdr:spPr>
        <a:xfrm>
          <a:off x="1323975" y="18573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140.000</a:t>
          </a:r>
        </a:p>
      </xdr:txBody>
    </xdr:sp>
    <xdr:clientData/>
  </xdr:twoCellAnchor>
  <xdr:twoCellAnchor>
    <xdr:from>
      <xdr:col>4</xdr:col>
      <xdr:colOff>76200</xdr:colOff>
      <xdr:row>2</xdr:row>
      <xdr:rowOff>495300</xdr:rowOff>
    </xdr:from>
    <xdr:to>
      <xdr:col>5</xdr:col>
      <xdr:colOff>57150</xdr:colOff>
      <xdr:row>3</xdr:row>
      <xdr:rowOff>476251</xdr:rowOff>
    </xdr:to>
    <xdr:sp macro="" textlink="">
      <xdr:nvSpPr>
        <xdr:cNvPr id="37" name="Fluxograma: Processo alternativo 36">
          <a:hlinkClick xmlns:r="http://schemas.openxmlformats.org/officeDocument/2006/relationships" r:id="rId12"/>
        </xdr:cNvPr>
        <xdr:cNvSpPr/>
      </xdr:nvSpPr>
      <xdr:spPr>
        <a:xfrm>
          <a:off x="5295900" y="184785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160.101</a:t>
          </a:r>
        </a:p>
      </xdr:txBody>
    </xdr:sp>
    <xdr:clientData/>
  </xdr:twoCellAnchor>
  <xdr:twoCellAnchor>
    <xdr:from>
      <xdr:col>4</xdr:col>
      <xdr:colOff>85725</xdr:colOff>
      <xdr:row>3</xdr:row>
      <xdr:rowOff>514350</xdr:rowOff>
    </xdr:from>
    <xdr:to>
      <xdr:col>5</xdr:col>
      <xdr:colOff>66675</xdr:colOff>
      <xdr:row>4</xdr:row>
      <xdr:rowOff>495301</xdr:rowOff>
    </xdr:to>
    <xdr:sp macro="" textlink="">
      <xdr:nvSpPr>
        <xdr:cNvPr id="39" name="Fluxograma: Processo alternativo 38">
          <a:hlinkClick xmlns:r="http://schemas.openxmlformats.org/officeDocument/2006/relationships" r:id="rId13"/>
        </xdr:cNvPr>
        <xdr:cNvSpPr/>
      </xdr:nvSpPr>
      <xdr:spPr>
        <a:xfrm>
          <a:off x="5305425" y="23907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210.300</a:t>
          </a:r>
        </a:p>
      </xdr:txBody>
    </xdr:sp>
    <xdr:clientData/>
  </xdr:twoCellAnchor>
  <xdr:twoCellAnchor>
    <xdr:from>
      <xdr:col>2</xdr:col>
      <xdr:colOff>19050</xdr:colOff>
      <xdr:row>3</xdr:row>
      <xdr:rowOff>514350</xdr:rowOff>
    </xdr:from>
    <xdr:to>
      <xdr:col>3</xdr:col>
      <xdr:colOff>0</xdr:colOff>
      <xdr:row>4</xdr:row>
      <xdr:rowOff>495301</xdr:rowOff>
    </xdr:to>
    <xdr:sp macro="" textlink="">
      <xdr:nvSpPr>
        <xdr:cNvPr id="44" name="Fluxograma: Processo alternativo 43">
          <a:hlinkClick xmlns:r="http://schemas.openxmlformats.org/officeDocument/2006/relationships" r:id="rId10"/>
        </xdr:cNvPr>
        <xdr:cNvSpPr/>
      </xdr:nvSpPr>
      <xdr:spPr>
        <a:xfrm>
          <a:off x="2628900" y="23907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200.200</a:t>
          </a:r>
        </a:p>
      </xdr:txBody>
    </xdr:sp>
    <xdr:clientData/>
  </xdr:twoCellAnchor>
  <xdr:twoCellAnchor>
    <xdr:from>
      <xdr:col>2</xdr:col>
      <xdr:colOff>47625</xdr:colOff>
      <xdr:row>5</xdr:row>
      <xdr:rowOff>19050</xdr:rowOff>
    </xdr:from>
    <xdr:to>
      <xdr:col>3</xdr:col>
      <xdr:colOff>28575</xdr:colOff>
      <xdr:row>6</xdr:row>
      <xdr:rowOff>1</xdr:rowOff>
    </xdr:to>
    <xdr:sp macro="" textlink="">
      <xdr:nvSpPr>
        <xdr:cNvPr id="54" name="Fluxograma: Processo alternativo 53">
          <a:hlinkClick xmlns:r="http://schemas.openxmlformats.org/officeDocument/2006/relationships" r:id="rId14"/>
        </xdr:cNvPr>
        <xdr:cNvSpPr/>
      </xdr:nvSpPr>
      <xdr:spPr>
        <a:xfrm>
          <a:off x="2657475" y="294322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240.620</a:t>
          </a:r>
        </a:p>
      </xdr:txBody>
    </xdr:sp>
    <xdr:clientData/>
  </xdr:twoCellAnchor>
  <xdr:twoCellAnchor>
    <xdr:from>
      <xdr:col>3</xdr:col>
      <xdr:colOff>66675</xdr:colOff>
      <xdr:row>5</xdr:row>
      <xdr:rowOff>19050</xdr:rowOff>
    </xdr:from>
    <xdr:to>
      <xdr:col>4</xdr:col>
      <xdr:colOff>47625</xdr:colOff>
      <xdr:row>5</xdr:row>
      <xdr:rowOff>504825</xdr:rowOff>
    </xdr:to>
    <xdr:sp macro="" textlink="">
      <xdr:nvSpPr>
        <xdr:cNvPr id="56" name="Fluxograma: Processo alternativo 55">
          <a:hlinkClick xmlns:r="http://schemas.openxmlformats.org/officeDocument/2006/relationships" r:id="rId15"/>
        </xdr:cNvPr>
        <xdr:cNvSpPr/>
      </xdr:nvSpPr>
      <xdr:spPr>
        <a:xfrm>
          <a:off x="3981450" y="2943225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250.000</a:t>
          </a:r>
        </a:p>
      </xdr:txBody>
    </xdr:sp>
    <xdr:clientData/>
  </xdr:twoCellAnchor>
  <xdr:twoCellAnchor>
    <xdr:from>
      <xdr:col>1</xdr:col>
      <xdr:colOff>9525</xdr:colOff>
      <xdr:row>3</xdr:row>
      <xdr:rowOff>514350</xdr:rowOff>
    </xdr:from>
    <xdr:to>
      <xdr:col>1</xdr:col>
      <xdr:colOff>1295400</xdr:colOff>
      <xdr:row>4</xdr:row>
      <xdr:rowOff>495301</xdr:rowOff>
    </xdr:to>
    <xdr:sp macro="" textlink="">
      <xdr:nvSpPr>
        <xdr:cNvPr id="58" name="Fluxograma: Processo alternativo 57">
          <a:hlinkClick xmlns:r="http://schemas.openxmlformats.org/officeDocument/2006/relationships" r:id="rId11"/>
        </xdr:cNvPr>
        <xdr:cNvSpPr/>
      </xdr:nvSpPr>
      <xdr:spPr>
        <a:xfrm>
          <a:off x="1314450" y="23907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190.000</a:t>
          </a:r>
        </a:p>
      </xdr:txBody>
    </xdr:sp>
    <xdr:clientData/>
  </xdr:twoCellAnchor>
  <xdr:twoCellAnchor>
    <xdr:from>
      <xdr:col>3</xdr:col>
      <xdr:colOff>47625</xdr:colOff>
      <xdr:row>3</xdr:row>
      <xdr:rowOff>504825</xdr:rowOff>
    </xdr:from>
    <xdr:to>
      <xdr:col>4</xdr:col>
      <xdr:colOff>28575</xdr:colOff>
      <xdr:row>4</xdr:row>
      <xdr:rowOff>485776</xdr:rowOff>
    </xdr:to>
    <xdr:sp macro="" textlink="">
      <xdr:nvSpPr>
        <xdr:cNvPr id="61" name="Fluxograma: Processo alternativo 60">
          <a:hlinkClick xmlns:r="http://schemas.openxmlformats.org/officeDocument/2006/relationships" r:id="rId15"/>
        </xdr:cNvPr>
        <xdr:cNvSpPr/>
      </xdr:nvSpPr>
      <xdr:spPr>
        <a:xfrm>
          <a:off x="3962400" y="238125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210.100</a:t>
          </a:r>
        </a:p>
      </xdr:txBody>
    </xdr:sp>
    <xdr:clientData/>
  </xdr:twoCellAnchor>
  <xdr:twoCellAnchor>
    <xdr:from>
      <xdr:col>0</xdr:col>
      <xdr:colOff>0</xdr:colOff>
      <xdr:row>6</xdr:row>
      <xdr:rowOff>38100</xdr:rowOff>
    </xdr:from>
    <xdr:to>
      <xdr:col>0</xdr:col>
      <xdr:colOff>1285875</xdr:colOff>
      <xdr:row>7</xdr:row>
      <xdr:rowOff>0</xdr:rowOff>
    </xdr:to>
    <xdr:sp macro="" textlink="">
      <xdr:nvSpPr>
        <xdr:cNvPr id="21" name="Fluxograma: Processo alternativo 20">
          <a:hlinkClick xmlns:r="http://schemas.openxmlformats.org/officeDocument/2006/relationships" r:id="rId16"/>
        </xdr:cNvPr>
        <xdr:cNvSpPr/>
      </xdr:nvSpPr>
      <xdr:spPr>
        <a:xfrm>
          <a:off x="0" y="3486150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280.100</a:t>
          </a:r>
        </a:p>
      </xdr:txBody>
    </xdr:sp>
    <xdr:clientData/>
  </xdr:twoCellAnchor>
  <xdr:twoCellAnchor>
    <xdr:from>
      <xdr:col>1</xdr:col>
      <xdr:colOff>19050</xdr:colOff>
      <xdr:row>6</xdr:row>
      <xdr:rowOff>38100</xdr:rowOff>
    </xdr:from>
    <xdr:to>
      <xdr:col>2</xdr:col>
      <xdr:colOff>0</xdr:colOff>
      <xdr:row>7</xdr:row>
      <xdr:rowOff>0</xdr:rowOff>
    </xdr:to>
    <xdr:sp macro="" textlink="">
      <xdr:nvSpPr>
        <xdr:cNvPr id="22" name="Fluxograma: Processo alternativo 21">
          <a:hlinkClick xmlns:r="http://schemas.openxmlformats.org/officeDocument/2006/relationships" r:id="rId17"/>
        </xdr:cNvPr>
        <xdr:cNvSpPr/>
      </xdr:nvSpPr>
      <xdr:spPr>
        <a:xfrm>
          <a:off x="1323975" y="3486150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280.400</a:t>
          </a:r>
        </a:p>
      </xdr:txBody>
    </xdr:sp>
    <xdr:clientData/>
  </xdr:twoCellAnchor>
  <xdr:twoCellAnchor>
    <xdr:from>
      <xdr:col>2</xdr:col>
      <xdr:colOff>28575</xdr:colOff>
      <xdr:row>6</xdr:row>
      <xdr:rowOff>38100</xdr:rowOff>
    </xdr:from>
    <xdr:to>
      <xdr:col>3</xdr:col>
      <xdr:colOff>9525</xdr:colOff>
      <xdr:row>7</xdr:row>
      <xdr:rowOff>0</xdr:rowOff>
    </xdr:to>
    <xdr:sp macro="" textlink="">
      <xdr:nvSpPr>
        <xdr:cNvPr id="23" name="Fluxograma: Processo alternativo 22">
          <a:hlinkClick xmlns:r="http://schemas.openxmlformats.org/officeDocument/2006/relationships" r:id="rId18"/>
        </xdr:cNvPr>
        <xdr:cNvSpPr/>
      </xdr:nvSpPr>
      <xdr:spPr>
        <a:xfrm>
          <a:off x="2638425" y="3486150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290.000</a:t>
          </a:r>
        </a:p>
      </xdr:txBody>
    </xdr:sp>
    <xdr:clientData/>
  </xdr:twoCellAnchor>
  <xdr:twoCellAnchor>
    <xdr:from>
      <xdr:col>3</xdr:col>
      <xdr:colOff>38100</xdr:colOff>
      <xdr:row>6</xdr:row>
      <xdr:rowOff>38100</xdr:rowOff>
    </xdr:from>
    <xdr:to>
      <xdr:col>4</xdr:col>
      <xdr:colOff>19050</xdr:colOff>
      <xdr:row>7</xdr:row>
      <xdr:rowOff>0</xdr:rowOff>
    </xdr:to>
    <xdr:sp macro="" textlink="">
      <xdr:nvSpPr>
        <xdr:cNvPr id="24" name="Fluxograma: Processo alternativo 23">
          <a:hlinkClick xmlns:r="http://schemas.openxmlformats.org/officeDocument/2006/relationships" r:id="rId19"/>
        </xdr:cNvPr>
        <xdr:cNvSpPr/>
      </xdr:nvSpPr>
      <xdr:spPr>
        <a:xfrm>
          <a:off x="3952875" y="3486150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300.000</a:t>
          </a:r>
        </a:p>
      </xdr:txBody>
    </xdr:sp>
    <xdr:clientData/>
  </xdr:twoCellAnchor>
  <xdr:twoCellAnchor>
    <xdr:from>
      <xdr:col>4</xdr:col>
      <xdr:colOff>76200</xdr:colOff>
      <xdr:row>5</xdr:row>
      <xdr:rowOff>19050</xdr:rowOff>
    </xdr:from>
    <xdr:to>
      <xdr:col>5</xdr:col>
      <xdr:colOff>57150</xdr:colOff>
      <xdr:row>5</xdr:row>
      <xdr:rowOff>504825</xdr:rowOff>
    </xdr:to>
    <xdr:sp macro="" textlink="">
      <xdr:nvSpPr>
        <xdr:cNvPr id="25" name="Fluxograma: Processo alternativo 24">
          <a:hlinkClick xmlns:r="http://schemas.openxmlformats.org/officeDocument/2006/relationships" r:id="rId13"/>
        </xdr:cNvPr>
        <xdr:cNvSpPr/>
      </xdr:nvSpPr>
      <xdr:spPr>
        <a:xfrm>
          <a:off x="5295900" y="2943225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260.300</a:t>
          </a:r>
        </a:p>
      </xdr:txBody>
    </xdr:sp>
    <xdr:clientData/>
  </xdr:twoCellAnchor>
  <xdr:twoCellAnchor>
    <xdr:from>
      <xdr:col>4</xdr:col>
      <xdr:colOff>66675</xdr:colOff>
      <xdr:row>6</xdr:row>
      <xdr:rowOff>28575</xdr:rowOff>
    </xdr:from>
    <xdr:to>
      <xdr:col>5</xdr:col>
      <xdr:colOff>47625</xdr:colOff>
      <xdr:row>6</xdr:row>
      <xdr:rowOff>514350</xdr:rowOff>
    </xdr:to>
    <xdr:sp macro="" textlink="">
      <xdr:nvSpPr>
        <xdr:cNvPr id="26" name="Fluxograma: Processo alternativo 25">
          <a:hlinkClick xmlns:r="http://schemas.openxmlformats.org/officeDocument/2006/relationships" r:id="rId20"/>
        </xdr:cNvPr>
        <xdr:cNvSpPr/>
      </xdr:nvSpPr>
      <xdr:spPr>
        <a:xfrm>
          <a:off x="5286375" y="3476625"/>
          <a:ext cx="1285875" cy="485775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400.000</a:t>
          </a:r>
        </a:p>
      </xdr:txBody>
    </xdr:sp>
    <xdr:clientData/>
  </xdr:twoCellAnchor>
  <xdr:twoCellAnchor>
    <xdr:from>
      <xdr:col>4</xdr:col>
      <xdr:colOff>95251</xdr:colOff>
      <xdr:row>1</xdr:row>
      <xdr:rowOff>628651</xdr:rowOff>
    </xdr:from>
    <xdr:to>
      <xdr:col>5</xdr:col>
      <xdr:colOff>66676</xdr:colOff>
      <xdr:row>2</xdr:row>
      <xdr:rowOff>457201</xdr:rowOff>
    </xdr:to>
    <xdr:sp macro="" textlink="">
      <xdr:nvSpPr>
        <xdr:cNvPr id="27" name="Fluxograma: Processo alternativo 26">
          <a:hlinkClick xmlns:r="http://schemas.openxmlformats.org/officeDocument/2006/relationships" r:id="rId3"/>
        </xdr:cNvPr>
        <xdr:cNvSpPr/>
      </xdr:nvSpPr>
      <xdr:spPr>
        <a:xfrm>
          <a:off x="5314951" y="1295401"/>
          <a:ext cx="1276350" cy="514350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120.200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1285875</xdr:colOff>
      <xdr:row>3</xdr:row>
      <xdr:rowOff>504826</xdr:rowOff>
    </xdr:to>
    <xdr:sp macro="" textlink="">
      <xdr:nvSpPr>
        <xdr:cNvPr id="28" name="Fluxograma: Processo alternativo 27">
          <a:hlinkClick xmlns:r="http://schemas.openxmlformats.org/officeDocument/2006/relationships" r:id="rId4"/>
        </xdr:cNvPr>
        <xdr:cNvSpPr/>
      </xdr:nvSpPr>
      <xdr:spPr>
        <a:xfrm>
          <a:off x="0" y="187642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130.000</a:t>
          </a:r>
        </a:p>
      </xdr:txBody>
    </xdr:sp>
    <xdr:clientData/>
  </xdr:twoCellAnchor>
  <xdr:twoCellAnchor>
    <xdr:from>
      <xdr:col>3</xdr:col>
      <xdr:colOff>57150</xdr:colOff>
      <xdr:row>1</xdr:row>
      <xdr:rowOff>628650</xdr:rowOff>
    </xdr:from>
    <xdr:to>
      <xdr:col>4</xdr:col>
      <xdr:colOff>38100</xdr:colOff>
      <xdr:row>2</xdr:row>
      <xdr:rowOff>447676</xdr:rowOff>
    </xdr:to>
    <xdr:sp macro="" textlink="">
      <xdr:nvSpPr>
        <xdr:cNvPr id="29" name="Fluxograma: Processo alternativo 28">
          <a:hlinkClick xmlns:r="http://schemas.openxmlformats.org/officeDocument/2006/relationships" r:id="rId5"/>
        </xdr:cNvPr>
        <xdr:cNvSpPr/>
      </xdr:nvSpPr>
      <xdr:spPr>
        <a:xfrm>
          <a:off x="3971925" y="12954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120.000</a:t>
          </a:r>
        </a:p>
      </xdr:txBody>
    </xdr:sp>
    <xdr:clientData/>
  </xdr:twoCellAnchor>
  <xdr:twoCellAnchor>
    <xdr:from>
      <xdr:col>3</xdr:col>
      <xdr:colOff>47625</xdr:colOff>
      <xdr:row>2</xdr:row>
      <xdr:rowOff>485775</xdr:rowOff>
    </xdr:from>
    <xdr:to>
      <xdr:col>4</xdr:col>
      <xdr:colOff>28575</xdr:colOff>
      <xdr:row>3</xdr:row>
      <xdr:rowOff>466726</xdr:rowOff>
    </xdr:to>
    <xdr:sp macro="" textlink="">
      <xdr:nvSpPr>
        <xdr:cNvPr id="31" name="Fluxograma: Processo alternativo 30">
          <a:hlinkClick xmlns:r="http://schemas.openxmlformats.org/officeDocument/2006/relationships" r:id="rId10"/>
        </xdr:cNvPr>
        <xdr:cNvSpPr/>
      </xdr:nvSpPr>
      <xdr:spPr>
        <a:xfrm>
          <a:off x="3962400" y="183832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150.100</a:t>
          </a:r>
        </a:p>
      </xdr:txBody>
    </xdr:sp>
    <xdr:clientData/>
  </xdr:twoCellAnchor>
  <xdr:twoCellAnchor>
    <xdr:from>
      <xdr:col>2</xdr:col>
      <xdr:colOff>28575</xdr:colOff>
      <xdr:row>2</xdr:row>
      <xdr:rowOff>514350</xdr:rowOff>
    </xdr:from>
    <xdr:to>
      <xdr:col>3</xdr:col>
      <xdr:colOff>9525</xdr:colOff>
      <xdr:row>3</xdr:row>
      <xdr:rowOff>495301</xdr:rowOff>
    </xdr:to>
    <xdr:sp macro="" textlink="">
      <xdr:nvSpPr>
        <xdr:cNvPr id="36" name="Fluxograma: Processo alternativo 35">
          <a:hlinkClick xmlns:r="http://schemas.openxmlformats.org/officeDocument/2006/relationships" r:id="rId11"/>
        </xdr:cNvPr>
        <xdr:cNvSpPr/>
      </xdr:nvSpPr>
      <xdr:spPr>
        <a:xfrm>
          <a:off x="2638425" y="18669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150.010</a:t>
          </a:r>
        </a:p>
      </xdr:txBody>
    </xdr:sp>
    <xdr:clientData/>
  </xdr:twoCellAnchor>
  <xdr:twoCellAnchor>
    <xdr:from>
      <xdr:col>1</xdr:col>
      <xdr:colOff>19050</xdr:colOff>
      <xdr:row>2</xdr:row>
      <xdr:rowOff>514350</xdr:rowOff>
    </xdr:from>
    <xdr:to>
      <xdr:col>2</xdr:col>
      <xdr:colOff>0</xdr:colOff>
      <xdr:row>3</xdr:row>
      <xdr:rowOff>495301</xdr:rowOff>
    </xdr:to>
    <xdr:sp macro="" textlink="">
      <xdr:nvSpPr>
        <xdr:cNvPr id="38" name="Fluxograma: Processo alternativo 37">
          <a:hlinkClick xmlns:r="http://schemas.openxmlformats.org/officeDocument/2006/relationships" r:id="rId2"/>
        </xdr:cNvPr>
        <xdr:cNvSpPr/>
      </xdr:nvSpPr>
      <xdr:spPr>
        <a:xfrm>
          <a:off x="1323975" y="18669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140.000</a:t>
          </a:r>
        </a:p>
      </xdr:txBody>
    </xdr:sp>
    <xdr:clientData/>
  </xdr:twoCellAnchor>
  <xdr:twoCellAnchor>
    <xdr:from>
      <xdr:col>4</xdr:col>
      <xdr:colOff>76200</xdr:colOff>
      <xdr:row>2</xdr:row>
      <xdr:rowOff>504825</xdr:rowOff>
    </xdr:from>
    <xdr:to>
      <xdr:col>5</xdr:col>
      <xdr:colOff>57150</xdr:colOff>
      <xdr:row>3</xdr:row>
      <xdr:rowOff>485776</xdr:rowOff>
    </xdr:to>
    <xdr:sp macro="" textlink="">
      <xdr:nvSpPr>
        <xdr:cNvPr id="40" name="Fluxograma: Processo alternativo 39">
          <a:hlinkClick xmlns:r="http://schemas.openxmlformats.org/officeDocument/2006/relationships" r:id="rId12"/>
        </xdr:cNvPr>
        <xdr:cNvSpPr/>
      </xdr:nvSpPr>
      <xdr:spPr>
        <a:xfrm>
          <a:off x="5295900" y="18573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160.101</a:t>
          </a:r>
        </a:p>
      </xdr:txBody>
    </xdr:sp>
    <xdr:clientData/>
  </xdr:twoCellAnchor>
  <xdr:twoCellAnchor>
    <xdr:from>
      <xdr:col>4</xdr:col>
      <xdr:colOff>85725</xdr:colOff>
      <xdr:row>4</xdr:row>
      <xdr:rowOff>0</xdr:rowOff>
    </xdr:from>
    <xdr:to>
      <xdr:col>5</xdr:col>
      <xdr:colOff>66675</xdr:colOff>
      <xdr:row>4</xdr:row>
      <xdr:rowOff>504826</xdr:rowOff>
    </xdr:to>
    <xdr:sp macro="" textlink="">
      <xdr:nvSpPr>
        <xdr:cNvPr id="41" name="Fluxograma: Processo alternativo 40">
          <a:hlinkClick xmlns:r="http://schemas.openxmlformats.org/officeDocument/2006/relationships" r:id="rId13"/>
        </xdr:cNvPr>
        <xdr:cNvSpPr/>
      </xdr:nvSpPr>
      <xdr:spPr>
        <a:xfrm>
          <a:off x="5305425" y="24003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210.300</a:t>
          </a:r>
        </a:p>
      </xdr:txBody>
    </xdr:sp>
    <xdr:clientData/>
  </xdr:twoCellAnchor>
  <xdr:twoCellAnchor>
    <xdr:from>
      <xdr:col>3</xdr:col>
      <xdr:colOff>47625</xdr:colOff>
      <xdr:row>4</xdr:row>
      <xdr:rowOff>0</xdr:rowOff>
    </xdr:from>
    <xdr:to>
      <xdr:col>4</xdr:col>
      <xdr:colOff>28575</xdr:colOff>
      <xdr:row>4</xdr:row>
      <xdr:rowOff>504826</xdr:rowOff>
    </xdr:to>
    <xdr:sp macro="" textlink="">
      <xdr:nvSpPr>
        <xdr:cNvPr id="42" name="Fluxograma: Processo alternativo 41">
          <a:hlinkClick xmlns:r="http://schemas.openxmlformats.org/officeDocument/2006/relationships" r:id="rId12"/>
        </xdr:cNvPr>
        <xdr:cNvSpPr/>
      </xdr:nvSpPr>
      <xdr:spPr>
        <a:xfrm>
          <a:off x="3962400" y="24003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210.100</a:t>
          </a:r>
        </a:p>
      </xdr:txBody>
    </xdr:sp>
    <xdr:clientData/>
  </xdr:twoCellAnchor>
  <xdr:twoCellAnchor>
    <xdr:from>
      <xdr:col>4</xdr:col>
      <xdr:colOff>95251</xdr:colOff>
      <xdr:row>1</xdr:row>
      <xdr:rowOff>647701</xdr:rowOff>
    </xdr:from>
    <xdr:to>
      <xdr:col>5</xdr:col>
      <xdr:colOff>66676</xdr:colOff>
      <xdr:row>2</xdr:row>
      <xdr:rowOff>476251</xdr:rowOff>
    </xdr:to>
    <xdr:sp macro="" textlink="">
      <xdr:nvSpPr>
        <xdr:cNvPr id="43" name="Fluxograma: Processo alternativo 42">
          <a:hlinkClick xmlns:r="http://schemas.openxmlformats.org/officeDocument/2006/relationships" r:id="rId21"/>
        </xdr:cNvPr>
        <xdr:cNvSpPr/>
      </xdr:nvSpPr>
      <xdr:spPr>
        <a:xfrm>
          <a:off x="5314951" y="1314451"/>
          <a:ext cx="1276350" cy="514350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120.200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1285875</xdr:colOff>
      <xdr:row>4</xdr:row>
      <xdr:rowOff>1</xdr:rowOff>
    </xdr:to>
    <xdr:sp macro="" textlink="">
      <xdr:nvSpPr>
        <xdr:cNvPr id="45" name="Fluxograma: Processo alternativo 44">
          <a:hlinkClick xmlns:r="http://schemas.openxmlformats.org/officeDocument/2006/relationships" r:id="rId5"/>
        </xdr:cNvPr>
        <xdr:cNvSpPr/>
      </xdr:nvSpPr>
      <xdr:spPr>
        <a:xfrm>
          <a:off x="0" y="18954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130.000</a:t>
          </a:r>
        </a:p>
      </xdr:txBody>
    </xdr:sp>
    <xdr:clientData/>
  </xdr:twoCellAnchor>
  <xdr:twoCellAnchor>
    <xdr:from>
      <xdr:col>3</xdr:col>
      <xdr:colOff>66675</xdr:colOff>
      <xdr:row>1</xdr:row>
      <xdr:rowOff>628650</xdr:rowOff>
    </xdr:from>
    <xdr:to>
      <xdr:col>4</xdr:col>
      <xdr:colOff>47625</xdr:colOff>
      <xdr:row>2</xdr:row>
      <xdr:rowOff>447676</xdr:rowOff>
    </xdr:to>
    <xdr:sp macro="" textlink="">
      <xdr:nvSpPr>
        <xdr:cNvPr id="46" name="Fluxograma: Processo alternativo 45">
          <a:hlinkClick xmlns:r="http://schemas.openxmlformats.org/officeDocument/2006/relationships" r:id="rId22"/>
        </xdr:cNvPr>
        <xdr:cNvSpPr/>
      </xdr:nvSpPr>
      <xdr:spPr>
        <a:xfrm>
          <a:off x="3981450" y="129540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120.000</a:t>
          </a:r>
        </a:p>
      </xdr:txBody>
    </xdr:sp>
    <xdr:clientData/>
  </xdr:twoCellAnchor>
  <xdr:twoCellAnchor>
    <xdr:from>
      <xdr:col>3</xdr:col>
      <xdr:colOff>47625</xdr:colOff>
      <xdr:row>2</xdr:row>
      <xdr:rowOff>504825</xdr:rowOff>
    </xdr:from>
    <xdr:to>
      <xdr:col>4</xdr:col>
      <xdr:colOff>28575</xdr:colOff>
      <xdr:row>3</xdr:row>
      <xdr:rowOff>485776</xdr:rowOff>
    </xdr:to>
    <xdr:sp macro="" textlink="">
      <xdr:nvSpPr>
        <xdr:cNvPr id="47" name="Fluxograma: Processo alternativo 46">
          <a:hlinkClick xmlns:r="http://schemas.openxmlformats.org/officeDocument/2006/relationships" r:id="rId23"/>
        </xdr:cNvPr>
        <xdr:cNvSpPr/>
      </xdr:nvSpPr>
      <xdr:spPr>
        <a:xfrm>
          <a:off x="3962400" y="185737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150.100</a:t>
          </a:r>
        </a:p>
      </xdr:txBody>
    </xdr:sp>
    <xdr:clientData/>
  </xdr:twoCellAnchor>
  <xdr:twoCellAnchor>
    <xdr:from>
      <xdr:col>2</xdr:col>
      <xdr:colOff>28575</xdr:colOff>
      <xdr:row>3</xdr:row>
      <xdr:rowOff>9525</xdr:rowOff>
    </xdr:from>
    <xdr:to>
      <xdr:col>3</xdr:col>
      <xdr:colOff>9525</xdr:colOff>
      <xdr:row>3</xdr:row>
      <xdr:rowOff>514351</xdr:rowOff>
    </xdr:to>
    <xdr:sp macro="" textlink="">
      <xdr:nvSpPr>
        <xdr:cNvPr id="48" name="Fluxograma: Processo alternativo 47">
          <a:hlinkClick xmlns:r="http://schemas.openxmlformats.org/officeDocument/2006/relationships" r:id="rId4"/>
        </xdr:cNvPr>
        <xdr:cNvSpPr/>
      </xdr:nvSpPr>
      <xdr:spPr>
        <a:xfrm>
          <a:off x="2638425" y="188595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150.010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0</xdr:colOff>
      <xdr:row>3</xdr:row>
      <xdr:rowOff>514351</xdr:rowOff>
    </xdr:to>
    <xdr:sp macro="" textlink="">
      <xdr:nvSpPr>
        <xdr:cNvPr id="49" name="Fluxograma: Processo alternativo 48">
          <a:hlinkClick xmlns:r="http://schemas.openxmlformats.org/officeDocument/2006/relationships" r:id="rId3"/>
        </xdr:cNvPr>
        <xdr:cNvSpPr/>
      </xdr:nvSpPr>
      <xdr:spPr>
        <a:xfrm>
          <a:off x="1323975" y="188595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140.000</a:t>
          </a:r>
        </a:p>
      </xdr:txBody>
    </xdr:sp>
    <xdr:clientData/>
  </xdr:twoCellAnchor>
  <xdr:twoCellAnchor>
    <xdr:from>
      <xdr:col>4</xdr:col>
      <xdr:colOff>76200</xdr:colOff>
      <xdr:row>3</xdr:row>
      <xdr:rowOff>0</xdr:rowOff>
    </xdr:from>
    <xdr:to>
      <xdr:col>5</xdr:col>
      <xdr:colOff>57150</xdr:colOff>
      <xdr:row>3</xdr:row>
      <xdr:rowOff>504826</xdr:rowOff>
    </xdr:to>
    <xdr:sp macro="" textlink="">
      <xdr:nvSpPr>
        <xdr:cNvPr id="50" name="Fluxograma: Processo alternativo 49">
          <a:hlinkClick xmlns:r="http://schemas.openxmlformats.org/officeDocument/2006/relationships" r:id="rId24"/>
        </xdr:cNvPr>
        <xdr:cNvSpPr/>
      </xdr:nvSpPr>
      <xdr:spPr>
        <a:xfrm>
          <a:off x="5295900" y="1876425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160.101</a:t>
          </a:r>
        </a:p>
      </xdr:txBody>
    </xdr:sp>
    <xdr:clientData/>
  </xdr:twoCellAnchor>
  <xdr:twoCellAnchor>
    <xdr:from>
      <xdr:col>4</xdr:col>
      <xdr:colOff>85725</xdr:colOff>
      <xdr:row>4</xdr:row>
      <xdr:rowOff>19050</xdr:rowOff>
    </xdr:from>
    <xdr:to>
      <xdr:col>5</xdr:col>
      <xdr:colOff>66675</xdr:colOff>
      <xdr:row>5</xdr:row>
      <xdr:rowOff>1</xdr:rowOff>
    </xdr:to>
    <xdr:sp macro="" textlink="">
      <xdr:nvSpPr>
        <xdr:cNvPr id="51" name="Fluxograma: Processo alternativo 50">
          <a:hlinkClick xmlns:r="http://schemas.openxmlformats.org/officeDocument/2006/relationships" r:id="rId25"/>
        </xdr:cNvPr>
        <xdr:cNvSpPr/>
      </xdr:nvSpPr>
      <xdr:spPr>
        <a:xfrm>
          <a:off x="5305425" y="2419350"/>
          <a:ext cx="1285875" cy="504826"/>
        </a:xfrm>
        <a:prstGeom prst="flowChartAlternateProcess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210.300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1123950</xdr:colOff>
      <xdr:row>13</xdr:row>
      <xdr:rowOff>142875</xdr:rowOff>
    </xdr:from>
    <xdr:to>
      <xdr:col>0</xdr:col>
      <xdr:colOff>2524124</xdr:colOff>
      <xdr:row>16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6291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1314450</xdr:colOff>
      <xdr:row>121</xdr:row>
      <xdr:rowOff>123825</xdr:rowOff>
    </xdr:from>
    <xdr:to>
      <xdr:col>0</xdr:col>
      <xdr:colOff>2714624</xdr:colOff>
      <xdr:row>124</xdr:row>
      <xdr:rowOff>76200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709410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1104900</xdr:colOff>
      <xdr:row>6</xdr:row>
      <xdr:rowOff>152400</xdr:rowOff>
    </xdr:from>
    <xdr:to>
      <xdr:col>0</xdr:col>
      <xdr:colOff>2505074</xdr:colOff>
      <xdr:row>9</xdr:row>
      <xdr:rowOff>104775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97167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1200150</xdr:colOff>
      <xdr:row>13</xdr:row>
      <xdr:rowOff>152400</xdr:rowOff>
    </xdr:from>
    <xdr:to>
      <xdr:col>0</xdr:col>
      <xdr:colOff>2600324</xdr:colOff>
      <xdr:row>16</xdr:row>
      <xdr:rowOff>104775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559117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942975</xdr:colOff>
      <xdr:row>11</xdr:row>
      <xdr:rowOff>133350</xdr:rowOff>
    </xdr:from>
    <xdr:to>
      <xdr:col>0</xdr:col>
      <xdr:colOff>2343149</xdr:colOff>
      <xdr:row>14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0006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76200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50</xdr:row>
      <xdr:rowOff>133350</xdr:rowOff>
    </xdr:from>
    <xdr:to>
      <xdr:col>0</xdr:col>
      <xdr:colOff>2428874</xdr:colOff>
      <xdr:row>53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25266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942975</xdr:colOff>
      <xdr:row>8</xdr:row>
      <xdr:rowOff>142875</xdr:rowOff>
    </xdr:from>
    <xdr:to>
      <xdr:col>0</xdr:col>
      <xdr:colOff>2343149</xdr:colOff>
      <xdr:row>11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7241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142875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1076325</xdr:colOff>
      <xdr:row>8</xdr:row>
      <xdr:rowOff>142875</xdr:rowOff>
    </xdr:from>
    <xdr:to>
      <xdr:col>0</xdr:col>
      <xdr:colOff>2476499</xdr:colOff>
      <xdr:row>11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65747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904875</xdr:colOff>
      <xdr:row>8</xdr:row>
      <xdr:rowOff>133350</xdr:rowOff>
    </xdr:from>
    <xdr:to>
      <xdr:col>0</xdr:col>
      <xdr:colOff>2305049</xdr:colOff>
      <xdr:row>11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3336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933450</xdr:colOff>
      <xdr:row>11</xdr:row>
      <xdr:rowOff>142875</xdr:rowOff>
    </xdr:from>
    <xdr:to>
      <xdr:col>0</xdr:col>
      <xdr:colOff>2333624</xdr:colOff>
      <xdr:row>14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0576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25</xdr:row>
      <xdr:rowOff>142875</xdr:rowOff>
    </xdr:from>
    <xdr:to>
      <xdr:col>0</xdr:col>
      <xdr:colOff>2409824</xdr:colOff>
      <xdr:row>28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2966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1019175</xdr:colOff>
      <xdr:row>27</xdr:row>
      <xdr:rowOff>133350</xdr:rowOff>
    </xdr:from>
    <xdr:to>
      <xdr:col>0</xdr:col>
      <xdr:colOff>2419349</xdr:colOff>
      <xdr:row>30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9061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1285875</xdr:colOff>
      <xdr:row>8</xdr:row>
      <xdr:rowOff>152400</xdr:rowOff>
    </xdr:from>
    <xdr:to>
      <xdr:col>0</xdr:col>
      <xdr:colOff>2686049</xdr:colOff>
      <xdr:row>11</xdr:row>
      <xdr:rowOff>104775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73367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18</xdr:row>
      <xdr:rowOff>142875</xdr:rowOff>
    </xdr:from>
    <xdr:to>
      <xdr:col>0</xdr:col>
      <xdr:colOff>2381249</xdr:colOff>
      <xdr:row>21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5816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1123950</xdr:colOff>
      <xdr:row>13</xdr:row>
      <xdr:rowOff>133350</xdr:rowOff>
    </xdr:from>
    <xdr:to>
      <xdr:col>0</xdr:col>
      <xdr:colOff>2524124</xdr:colOff>
      <xdr:row>16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3816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1114425</xdr:colOff>
      <xdr:row>13</xdr:row>
      <xdr:rowOff>133350</xdr:rowOff>
    </xdr:from>
    <xdr:to>
      <xdr:col>0</xdr:col>
      <xdr:colOff>2514599</xdr:colOff>
      <xdr:row>16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721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809625</xdr:colOff>
      <xdr:row>34</xdr:row>
      <xdr:rowOff>133350</xdr:rowOff>
    </xdr:from>
    <xdr:to>
      <xdr:col>0</xdr:col>
      <xdr:colOff>2209799</xdr:colOff>
      <xdr:row>37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6206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933450</xdr:colOff>
      <xdr:row>10</xdr:row>
      <xdr:rowOff>142875</xdr:rowOff>
    </xdr:from>
    <xdr:to>
      <xdr:col>0</xdr:col>
      <xdr:colOff>2333624</xdr:colOff>
      <xdr:row>13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1051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714375</xdr:colOff>
      <xdr:row>32</xdr:row>
      <xdr:rowOff>133350</xdr:rowOff>
    </xdr:from>
    <xdr:to>
      <xdr:col>0</xdr:col>
      <xdr:colOff>2114549</xdr:colOff>
      <xdr:row>35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4301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13</xdr:row>
      <xdr:rowOff>152400</xdr:rowOff>
    </xdr:from>
    <xdr:to>
      <xdr:col>0</xdr:col>
      <xdr:colOff>2409824</xdr:colOff>
      <xdr:row>16</xdr:row>
      <xdr:rowOff>104775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5767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13</xdr:row>
      <xdr:rowOff>142875</xdr:rowOff>
    </xdr:from>
    <xdr:to>
      <xdr:col>0</xdr:col>
      <xdr:colOff>2409824</xdr:colOff>
      <xdr:row>16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8196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13</xdr:row>
      <xdr:rowOff>133350</xdr:rowOff>
    </xdr:from>
    <xdr:to>
      <xdr:col>0</xdr:col>
      <xdr:colOff>2447924</xdr:colOff>
      <xdr:row>16</xdr:row>
      <xdr:rowOff>85725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42912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23</xdr:row>
      <xdr:rowOff>142875</xdr:rowOff>
    </xdr:from>
    <xdr:to>
      <xdr:col>0</xdr:col>
      <xdr:colOff>2390774</xdr:colOff>
      <xdr:row>26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9156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18</xdr:row>
      <xdr:rowOff>152400</xdr:rowOff>
    </xdr:from>
    <xdr:to>
      <xdr:col>0</xdr:col>
      <xdr:colOff>2428874</xdr:colOff>
      <xdr:row>21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6734175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885826</xdr:colOff>
      <xdr:row>0</xdr:row>
      <xdr:rowOff>133350</xdr:rowOff>
    </xdr:from>
    <xdr:to>
      <xdr:col>3</xdr:col>
      <xdr:colOff>333375</xdr:colOff>
      <xdr:row>2</xdr:row>
      <xdr:rowOff>266700</xdr:rowOff>
    </xdr:to>
    <xdr:pic>
      <xdr:nvPicPr>
        <xdr:cNvPr id="2" name="Imagem 1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133350"/>
          <a:ext cx="14001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1038225</xdr:colOff>
      <xdr:row>19</xdr:row>
      <xdr:rowOff>142875</xdr:rowOff>
    </xdr:from>
    <xdr:to>
      <xdr:col>0</xdr:col>
      <xdr:colOff>2438399</xdr:colOff>
      <xdr:row>22</xdr:row>
      <xdr:rowOff>95250</xdr:rowOff>
    </xdr:to>
    <xdr:pic>
      <xdr:nvPicPr>
        <xdr:cNvPr id="3" name="Imagem 2" descr="http://socorro.sp.gov.br/botao_volt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200650"/>
          <a:ext cx="140017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%20DE%20SALDO%20DE%20SRP/MATERIAL%20DE%20CONSUMO/GRUPOS%20CARLOS/GRUPO%2030.26%20-%20MATERIAL%20EL&#201;TRICO/GRUPO%2030.26%20-%20MATERIAL%20EL&#201;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URAL%202017/RELAT&#211;RIO%20DE%20EMPENHO%202017/08%20-%20AGOSTO/RELAT&#211;RIO%20DE%20EMPENHO%205398-2015-98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RAL%202017/RELAT&#211;RIO%20DE%20EMPENHO%202017/10%20-%20OUTUBRO/RELAT&#211;RIO%20DE%20EMPENHO%205398-2015-9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URAL%202017/RELAT&#211;RIO%20DE%20EMPENHO%202017/11%20-%20NOVEMBRO/RELAT&#211;RIO%20DE%20EMPENHO%205398-2015-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 de Saldo"/>
      <sheetName val="PREFEITURA"/>
      <sheetName val="POSTO MÉDICO"/>
      <sheetName val="DP"/>
      <sheetName val="FITOTECNIA"/>
      <sheetName val="DEGEO"/>
      <sheetName val="DCA"/>
      <sheetName val="IV"/>
      <sheetName val="DPA"/>
      <sheetName val="IZ"/>
      <sheetName val="PROEX-TMEC"/>
      <sheetName val="saldo g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K62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 de saldo"/>
      <sheetName val="Relatório Geral"/>
      <sheetName val="Plan3"/>
      <sheetName val="Quant. Geral"/>
      <sheetName val="Plan1"/>
      <sheetName val="Valor total Gasto C C"/>
      <sheetName val="Relatório (PROAP)"/>
      <sheetName val="Quant. (PROAP)"/>
      <sheetName val="Item - DCF"/>
      <sheetName val="CC por firma - DCF"/>
    </sheetNames>
    <sheetDataSet>
      <sheetData sheetId="0">
        <row r="1">
          <cell r="A1" t="str">
            <v>NO CAMPO "PEDIDOS EM" (D7), INFORMAR QUAIS OS MESES P/ REQUISIÇÃO NO CRONOGRAMA DE COMPRAS DA RURAL. CASO NÃO CONSTE O GRUPO LÁ, SE FOR PERMANENTE, INFORMAR OS MESES P/ PERMANENTE; SE FOR CONSUMO, EXCLUIR A LINHA. APÓS FINALIZAR A PLANILHA, EXCLUIR ESTA LINHA TAMBÉM, POIS É DESNECESSÁRIA NO CONTROLE DE ESTOQUE FINALIZADO.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  <row r="2">
          <cell r="A2" t="str">
            <v>CONTROLE DE ESTOQUE DE ATA DE REGISTRO DE PREÇOS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Processo:</v>
          </cell>
          <cell r="B3" t="str">
            <v>23083.005398/2015-98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Pregão:</v>
          </cell>
          <cell r="B4" t="str">
            <v>002/2017</v>
          </cell>
          <cell r="C4">
            <v>0</v>
          </cell>
          <cell r="D4" t="str">
            <v>Validade:</v>
          </cell>
          <cell r="E4">
            <v>43176</v>
          </cell>
          <cell r="F4" t="str">
            <v>DIAS P/ VECTO.:</v>
          </cell>
          <cell r="G4">
            <v>96</v>
          </cell>
          <cell r="H4">
            <v>0</v>
          </cell>
          <cell r="I4" t="str">
            <v/>
          </cell>
        </row>
        <row r="5">
          <cell r="A5">
            <v>0</v>
          </cell>
          <cell r="C5">
            <v>0</v>
          </cell>
          <cell r="D5" t="str">
            <v>Data de hoje:</v>
          </cell>
          <cell r="E5">
            <v>43080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 xml:space="preserve">Aquisição de Material Elétrico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 xml:space="preserve">Grupo 30.26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Nº Item</v>
          </cell>
          <cell r="B11" t="str">
            <v>Firma</v>
          </cell>
          <cell r="C11" t="str">
            <v>Breve Descrição</v>
          </cell>
          <cell r="D11" t="str">
            <v>Quantidade Licitada</v>
          </cell>
          <cell r="E11" t="str">
            <v>Quantidade Empenhada</v>
          </cell>
          <cell r="F11" t="str">
            <v>Saldo Atual</v>
          </cell>
          <cell r="G11" t="str">
            <v>Posterior Conferência</v>
          </cell>
          <cell r="H11" t="str">
            <v>Valor Unitário</v>
          </cell>
          <cell r="I11" t="str">
            <v>Observação</v>
          </cell>
        </row>
        <row r="12">
          <cell r="A12">
            <v>1</v>
          </cell>
          <cell r="B12">
            <v>15</v>
          </cell>
          <cell r="C12" t="str">
            <v>ABRAÇADEIRA AJUSTÁVEL PARA POSTE - BAP-3 1250MM.</v>
          </cell>
          <cell r="D12">
            <v>55</v>
          </cell>
          <cell r="E12">
            <v>10</v>
          </cell>
          <cell r="F12">
            <v>45</v>
          </cell>
          <cell r="G12">
            <v>0</v>
          </cell>
          <cell r="H12">
            <v>7.99</v>
          </cell>
          <cell r="I12">
            <v>0</v>
          </cell>
        </row>
        <row r="13">
          <cell r="A13">
            <v>2</v>
          </cell>
          <cell r="B13">
            <v>15</v>
          </cell>
          <cell r="C13" t="str">
            <v>ABRAÇADEIRA, MATERIAL METAL GALVANIZADO, TIPO COPO, ESPESSURA 3/4 POL, APLICAÇÃO FIXAÇÃO TUBOS E CANOS</v>
          </cell>
          <cell r="D13">
            <v>20</v>
          </cell>
          <cell r="E13">
            <v>0</v>
          </cell>
          <cell r="F13">
            <v>20</v>
          </cell>
          <cell r="G13">
            <v>0</v>
          </cell>
          <cell r="H13">
            <v>0.77</v>
          </cell>
          <cell r="I13">
            <v>0</v>
          </cell>
        </row>
        <row r="14">
          <cell r="A14">
            <v>3</v>
          </cell>
          <cell r="B14">
            <v>15</v>
          </cell>
          <cell r="C14" t="str">
            <v>ADAPTADOR PARA TOMADA UNIVERSAL 2P 250V. AMPERAGEM SUPORTADA: ATÉ 10 A. COR: BRANCA. DIMENSÕES APROXIMADAS: 57 X 40 X 55MM.</v>
          </cell>
          <cell r="D14">
            <v>95</v>
          </cell>
          <cell r="E14">
            <v>0</v>
          </cell>
          <cell r="F14">
            <v>95</v>
          </cell>
          <cell r="G14">
            <v>0</v>
          </cell>
          <cell r="H14">
            <v>2.4900000000000002</v>
          </cell>
          <cell r="I14">
            <v>0</v>
          </cell>
        </row>
        <row r="15">
          <cell r="A15">
            <v>4</v>
          </cell>
          <cell r="B15">
            <v>6</v>
          </cell>
          <cell r="C15" t="str">
            <v>ARAME ENCAPADO UTILIZADO PARA ESPINAR CABO TELEFÔNICO, ROLO COM 130 METROS. ROLO COM 130 METROS.</v>
          </cell>
          <cell r="D15">
            <v>15</v>
          </cell>
          <cell r="E15">
            <v>2</v>
          </cell>
          <cell r="F15">
            <v>13</v>
          </cell>
          <cell r="G15">
            <v>0</v>
          </cell>
          <cell r="H15">
            <v>14</v>
          </cell>
          <cell r="I15">
            <v>0</v>
          </cell>
        </row>
        <row r="16">
          <cell r="A16">
            <v>5</v>
          </cell>
          <cell r="B16">
            <v>18</v>
          </cell>
          <cell r="C16" t="str">
            <v>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</v>
          </cell>
          <cell r="D16">
            <v>20</v>
          </cell>
          <cell r="E16">
            <v>20</v>
          </cell>
          <cell r="F16">
            <v>0</v>
          </cell>
          <cell r="G16">
            <v>0</v>
          </cell>
          <cell r="H16">
            <v>218.99</v>
          </cell>
          <cell r="I16">
            <v>0</v>
          </cell>
        </row>
        <row r="17">
          <cell r="A17">
            <v>6</v>
          </cell>
          <cell r="B17">
            <v>17</v>
          </cell>
          <cell r="C17" t="str">
            <v>BADISCO ELETRÔNICO COM TECLADO E HEAD-PHONE COM AMPLIFICADOR DE RECEPÇÃO.</v>
          </cell>
          <cell r="D17">
            <v>10</v>
          </cell>
          <cell r="E17">
            <v>2</v>
          </cell>
          <cell r="F17">
            <v>8</v>
          </cell>
          <cell r="G17">
            <v>0</v>
          </cell>
          <cell r="H17">
            <v>220</v>
          </cell>
          <cell r="I17">
            <v>0</v>
          </cell>
        </row>
        <row r="18">
          <cell r="A18">
            <v>7</v>
          </cell>
          <cell r="B18">
            <v>6</v>
          </cell>
          <cell r="C18" t="str">
            <v>BLOCO TIPO BARGOA BLI 10 PARES /LIGAÇÃO INTERNA COM CALHA EM ABS CINZA, TERMINAIS EM FERRO ESTANHADO.</v>
          </cell>
          <cell r="D18">
            <v>1300</v>
          </cell>
          <cell r="E18">
            <v>100</v>
          </cell>
          <cell r="F18">
            <v>1200</v>
          </cell>
          <cell r="G18">
            <v>0</v>
          </cell>
          <cell r="H18">
            <v>2.5</v>
          </cell>
          <cell r="I18">
            <v>0</v>
          </cell>
        </row>
        <row r="19">
          <cell r="A19">
            <v>8</v>
          </cell>
          <cell r="B19">
            <v>23</v>
          </cell>
          <cell r="C19" t="str">
            <v>BOCAL DE PORCELANA DE BASE E-40 PARA UTILIZAÇÃO EM LÂMPADA DE DESCARGA</v>
          </cell>
          <cell r="D19">
            <v>260</v>
          </cell>
          <cell r="E19">
            <v>140</v>
          </cell>
          <cell r="F19">
            <v>120</v>
          </cell>
          <cell r="G19">
            <v>10</v>
          </cell>
          <cell r="H19">
            <v>4.74</v>
          </cell>
          <cell r="I19">
            <v>0</v>
          </cell>
        </row>
        <row r="20">
          <cell r="A20">
            <v>9</v>
          </cell>
          <cell r="B20">
            <v>15</v>
          </cell>
          <cell r="C20" t="str">
            <v>BOCAL SOQUETE, TERMOPLÁSTICO, COM RABICHO, BASE E27</v>
          </cell>
          <cell r="D20">
            <v>260</v>
          </cell>
          <cell r="E20">
            <v>50</v>
          </cell>
          <cell r="F20">
            <v>210</v>
          </cell>
          <cell r="G20">
            <v>60</v>
          </cell>
          <cell r="H20">
            <v>1.38</v>
          </cell>
          <cell r="I20" t="str">
            <v>SALDO RESTANTE É RESERVADO</v>
          </cell>
        </row>
        <row r="21">
          <cell r="A21">
            <v>10</v>
          </cell>
          <cell r="B21">
            <v>8</v>
          </cell>
          <cell r="C21" t="str">
            <v>BRAÇO DE LUMINÁRIA EXTERNA, DIÂMETRO TUBO 25 MM, COMPRIMENTO 1000 MM, COM PÉ PARA FIXAR AO POSTE.</v>
          </cell>
          <cell r="D21">
            <v>65</v>
          </cell>
          <cell r="E21">
            <v>25</v>
          </cell>
          <cell r="F21">
            <v>40</v>
          </cell>
          <cell r="G21">
            <v>0</v>
          </cell>
          <cell r="H21">
            <v>15</v>
          </cell>
          <cell r="I21" t="str">
            <v>SALDO RESTANTE É RESERVADO</v>
          </cell>
        </row>
        <row r="22">
          <cell r="A22">
            <v>11</v>
          </cell>
          <cell r="B22">
            <v>8</v>
          </cell>
          <cell r="C22" t="str">
            <v>BRAÇO DE LUMINÁRIA EXTERNA, PROJEÇÃO HORIZONTAL 2500, DIÂMETRO TUBO 48 MM.</v>
          </cell>
          <cell r="D22">
            <v>65</v>
          </cell>
          <cell r="E22">
            <v>0</v>
          </cell>
          <cell r="F22">
            <v>65</v>
          </cell>
          <cell r="G22">
            <v>0</v>
          </cell>
          <cell r="H22">
            <v>80</v>
          </cell>
          <cell r="I22" t="str">
            <v>SALDO RESTANTE É RESERVADO</v>
          </cell>
        </row>
        <row r="23">
          <cell r="A23">
            <v>12</v>
          </cell>
          <cell r="B23" t="str">
            <v>CLD</v>
          </cell>
          <cell r="C23" t="str">
            <v>BUCHA CLAMP PARA FIXAÇÃO DE FIOS 6M PACOTE</v>
          </cell>
          <cell r="D23">
            <v>500</v>
          </cell>
          <cell r="E23">
            <v>0</v>
          </cell>
          <cell r="F23">
            <v>500</v>
          </cell>
          <cell r="G23">
            <v>0</v>
          </cell>
          <cell r="H23" t="str">
            <v>-</v>
          </cell>
          <cell r="I23">
            <v>0</v>
          </cell>
        </row>
        <row r="24">
          <cell r="A24">
            <v>13</v>
          </cell>
          <cell r="B24">
            <v>8</v>
          </cell>
          <cell r="C24" t="str">
            <v>BUCHA CLAMP PARA FIXAÇÃO DE FIOS 8M PACOTE 50 UNIDADES</v>
          </cell>
          <cell r="D24">
            <v>10</v>
          </cell>
          <cell r="E24">
            <v>7</v>
          </cell>
          <cell r="F24">
            <v>3</v>
          </cell>
          <cell r="G24">
            <v>0</v>
          </cell>
          <cell r="H24">
            <v>9.1</v>
          </cell>
          <cell r="I24">
            <v>0</v>
          </cell>
        </row>
        <row r="25">
          <cell r="A25">
            <v>14</v>
          </cell>
          <cell r="B25" t="str">
            <v>CLD</v>
          </cell>
          <cell r="C25" t="str">
            <v>BUCHA CLAMP PARA FIXAÇÃO DE FIOS 10M.</v>
          </cell>
          <cell r="D25">
            <v>500</v>
          </cell>
          <cell r="E25">
            <v>0</v>
          </cell>
          <cell r="F25">
            <v>500</v>
          </cell>
          <cell r="G25">
            <v>0</v>
          </cell>
          <cell r="H25" t="str">
            <v>-</v>
          </cell>
          <cell r="I25">
            <v>0</v>
          </cell>
        </row>
        <row r="26">
          <cell r="A26">
            <v>15</v>
          </cell>
          <cell r="B26">
            <v>15</v>
          </cell>
          <cell r="C26" t="str">
            <v>BRAÇADEIRA ELETRODUTO, MATERIAL FERRO GALVANIZADO, BITOLA 1/2 POL</v>
          </cell>
          <cell r="D26">
            <v>20</v>
          </cell>
          <cell r="E26">
            <v>0</v>
          </cell>
          <cell r="F26">
            <v>20</v>
          </cell>
          <cell r="G26">
            <v>20</v>
          </cell>
          <cell r="H26">
            <v>0.47</v>
          </cell>
          <cell r="I26">
            <v>0</v>
          </cell>
        </row>
        <row r="27">
          <cell r="A27">
            <v>16</v>
          </cell>
          <cell r="B27">
            <v>10</v>
          </cell>
          <cell r="C27" t="str">
            <v>CABO 16 MM², TENSÃO NOMINAL 450/750 V, ENCORDOAMENTO CLASSE 4, ISOLAMENTO EM POLICLORETO DE VINILA (PVC) 70ºC. COR PRETA ROLO 100 METROS</v>
          </cell>
          <cell r="D27">
            <v>5</v>
          </cell>
          <cell r="E27">
            <v>2</v>
          </cell>
          <cell r="F27">
            <v>3</v>
          </cell>
          <cell r="G27">
            <v>0</v>
          </cell>
          <cell r="H27">
            <v>438.95</v>
          </cell>
          <cell r="I27" t="str">
            <v>SALDO RESTANTE É RESERVADO</v>
          </cell>
        </row>
        <row r="28">
          <cell r="A28">
            <v>17</v>
          </cell>
          <cell r="B28">
            <v>10</v>
          </cell>
          <cell r="C28" t="str">
            <v>CABO 25 MM², TENSÃO NOMINAL 750 V, ENCORDOAMENTO CLASSE 4, ISOLAMENTO EM POLICLORETO DE VINILA (PVC) 70¨C, CONDUTOR COBRE, TÊMPERA MOLE. ROLO 100 METROS</v>
          </cell>
          <cell r="D28">
            <v>15</v>
          </cell>
          <cell r="E28">
            <v>2</v>
          </cell>
          <cell r="F28">
            <v>13</v>
          </cell>
          <cell r="G28">
            <v>0</v>
          </cell>
          <cell r="H28">
            <v>710</v>
          </cell>
          <cell r="I28">
            <v>0</v>
          </cell>
        </row>
        <row r="29">
          <cell r="A29">
            <v>18</v>
          </cell>
          <cell r="B29">
            <v>6</v>
          </cell>
          <cell r="C29" t="str">
            <v>CABO CTP APL 100X100 PARES APLICÁVEL EM REDE DE TELEFONIA AÉREA.</v>
          </cell>
          <cell r="D29">
            <v>3000</v>
          </cell>
          <cell r="E29">
            <v>100</v>
          </cell>
          <cell r="F29">
            <v>2900</v>
          </cell>
          <cell r="G29">
            <v>0</v>
          </cell>
          <cell r="H29">
            <v>19.940000000000001</v>
          </cell>
          <cell r="I29">
            <v>0</v>
          </cell>
        </row>
        <row r="30">
          <cell r="A30">
            <v>19</v>
          </cell>
          <cell r="B30">
            <v>9</v>
          </cell>
          <cell r="C30" t="str">
            <v>CABO CTP APL 50X50 PARES APLICÁVEL EM REDE DE TELEFONIA AÉREA.</v>
          </cell>
          <cell r="D30">
            <v>3000</v>
          </cell>
          <cell r="E30">
            <v>200</v>
          </cell>
          <cell r="F30">
            <v>2800</v>
          </cell>
          <cell r="G30">
            <v>0</v>
          </cell>
          <cell r="H30">
            <v>11.99</v>
          </cell>
          <cell r="I30">
            <v>0</v>
          </cell>
        </row>
        <row r="31">
          <cell r="A31">
            <v>20</v>
          </cell>
          <cell r="B31">
            <v>15</v>
          </cell>
          <cell r="C31" t="str">
            <v>CABO ELÉTRICO FLEXÍVEL, TENSÃO ISOLAMENTO 750 V, TIPO PP MULTIPOLAR, FORMAÇÃO CONDUTOR 3 X 4 MM, MATERIAL DO CONDUTOR COBRE</v>
          </cell>
          <cell r="D31">
            <v>5</v>
          </cell>
          <cell r="E31">
            <v>1</v>
          </cell>
          <cell r="F31">
            <v>4</v>
          </cell>
          <cell r="G31">
            <v>0</v>
          </cell>
          <cell r="H31">
            <v>394.99</v>
          </cell>
          <cell r="I31">
            <v>0</v>
          </cell>
        </row>
        <row r="32">
          <cell r="A32">
            <v>21</v>
          </cell>
          <cell r="B32">
            <v>15</v>
          </cell>
          <cell r="C32" t="str">
            <v>CABO FLEXÍVEL 120MM², 750 V, ISOLAMENTO TERMOPLÁSTICO PVC, 70¨C, CONDUTOR COBRE, TÊMPERA MOLE.</v>
          </cell>
          <cell r="D32">
            <v>2125</v>
          </cell>
          <cell r="E32">
            <v>0</v>
          </cell>
          <cell r="F32">
            <v>2125</v>
          </cell>
          <cell r="G32">
            <v>0</v>
          </cell>
          <cell r="H32">
            <v>32.99</v>
          </cell>
          <cell r="I32">
            <v>0</v>
          </cell>
        </row>
        <row r="33">
          <cell r="A33">
            <v>22</v>
          </cell>
          <cell r="B33">
            <v>10</v>
          </cell>
          <cell r="C33" t="str">
            <v>CABO FLEXÍVEL 120MM², 750 V, ISOLAMENTO TERMOPLÁSTICO PVC, 70¨C, CONDUTOR COBRE, TÊMPERA MOLE.</v>
          </cell>
          <cell r="D33">
            <v>375</v>
          </cell>
          <cell r="E33">
            <v>0</v>
          </cell>
          <cell r="F33">
            <v>375</v>
          </cell>
          <cell r="G33">
            <v>0</v>
          </cell>
          <cell r="H33">
            <v>36.700000000000003</v>
          </cell>
          <cell r="I33">
            <v>0</v>
          </cell>
        </row>
        <row r="34">
          <cell r="A34">
            <v>23</v>
          </cell>
          <cell r="B34">
            <v>10</v>
          </cell>
          <cell r="C34" t="str">
            <v>CABO FLEXÍVEL 95MM², 750 V, ISOLAMENTO TERMOPLÁSTICO PVC, 70¨C, CONDUTOR COBRE, TÊMPERA MOLE. ROLO 100 METROS</v>
          </cell>
          <cell r="D34">
            <v>2500</v>
          </cell>
          <cell r="E34">
            <v>100</v>
          </cell>
          <cell r="F34">
            <v>2400</v>
          </cell>
          <cell r="G34">
            <v>0</v>
          </cell>
          <cell r="H34">
            <v>28.69</v>
          </cell>
          <cell r="I34">
            <v>0</v>
          </cell>
        </row>
        <row r="35">
          <cell r="A35">
            <v>24</v>
          </cell>
          <cell r="B35">
            <v>25</v>
          </cell>
          <cell r="C35" t="str">
            <v>CABO QUADRIPLEX EM ALUMÍNIO 16MM², 4X16 PE, SENDO 3 CONDUTORES DE FASES ISOLADOS EM COMPOSTO TERMOFIXO DE POLIETILENO, NEUTRO S/ ISOLAMENTO.</v>
          </cell>
          <cell r="D35">
            <v>6500</v>
          </cell>
          <cell r="E35">
            <v>1250</v>
          </cell>
          <cell r="F35">
            <v>5250</v>
          </cell>
          <cell r="G35">
            <v>0</v>
          </cell>
          <cell r="H35">
            <v>5.55</v>
          </cell>
          <cell r="I35">
            <v>0</v>
          </cell>
        </row>
        <row r="36">
          <cell r="A36">
            <v>25</v>
          </cell>
          <cell r="B36">
            <v>20</v>
          </cell>
          <cell r="C36" t="str">
            <v>CAIXA CSM 600, PADRÃO LIGHT.</v>
          </cell>
          <cell r="D36">
            <v>98</v>
          </cell>
          <cell r="E36">
            <v>0</v>
          </cell>
          <cell r="F36">
            <v>98</v>
          </cell>
          <cell r="G36">
            <v>0</v>
          </cell>
          <cell r="H36">
            <v>2500</v>
          </cell>
          <cell r="I36" t="str">
            <v>SALDO RESTANTE É RESERVADO</v>
          </cell>
        </row>
        <row r="37">
          <cell r="A37">
            <v>26</v>
          </cell>
          <cell r="B37">
            <v>20</v>
          </cell>
          <cell r="C37" t="str">
            <v>CAIXA CSM 600, PADRÃO LIGHT.</v>
          </cell>
          <cell r="D37">
            <v>32</v>
          </cell>
          <cell r="E37">
            <v>0</v>
          </cell>
          <cell r="F37">
            <v>32</v>
          </cell>
          <cell r="G37">
            <v>0</v>
          </cell>
          <cell r="H37">
            <v>2500</v>
          </cell>
          <cell r="I37" t="str">
            <v>SALDO RESTANTE É RESERVADO</v>
          </cell>
        </row>
        <row r="38">
          <cell r="A38">
            <v>27</v>
          </cell>
          <cell r="B38">
            <v>6</v>
          </cell>
          <cell r="C38" t="str">
            <v>CAIXA DE CONEXÃO AÉREA PARA CABO TELEFÔNICO.</v>
          </cell>
          <cell r="D38">
            <v>13</v>
          </cell>
          <cell r="E38">
            <v>0</v>
          </cell>
          <cell r="F38">
            <v>13</v>
          </cell>
          <cell r="G38">
            <v>0</v>
          </cell>
          <cell r="H38">
            <v>250</v>
          </cell>
          <cell r="I38">
            <v>0</v>
          </cell>
        </row>
        <row r="39">
          <cell r="A39">
            <v>28</v>
          </cell>
          <cell r="B39">
            <v>15</v>
          </cell>
          <cell r="C39" t="str">
            <v>CAIXA PARA REDE TELEFÔNICA, PADRÃO TELEBRÁS, MOLDADA EM CHAPA METÁLICA Nº20, COM FUNDO EM MADEIRA, MEDINDO 100 X100X 15 CM.</v>
          </cell>
          <cell r="D39">
            <v>13</v>
          </cell>
          <cell r="E39">
            <v>0</v>
          </cell>
          <cell r="F39">
            <v>13</v>
          </cell>
          <cell r="G39">
            <v>0</v>
          </cell>
          <cell r="H39">
            <v>494</v>
          </cell>
          <cell r="I39">
            <v>0</v>
          </cell>
        </row>
        <row r="40">
          <cell r="A40">
            <v>29</v>
          </cell>
          <cell r="B40">
            <v>15</v>
          </cell>
          <cell r="C40" t="str">
            <v>CAIXA PARA REDE TELEFÔNICA, PADRÃO TELEBRÁS, MOLDADA EM CHAPA METÁLICA Nº20, COM FUNDO EM MADEIRA, MEDINDO 50 X50 X 15 CM.</v>
          </cell>
          <cell r="D40">
            <v>15</v>
          </cell>
          <cell r="E40">
            <v>0</v>
          </cell>
          <cell r="F40">
            <v>15</v>
          </cell>
          <cell r="G40">
            <v>0</v>
          </cell>
          <cell r="H40">
            <v>119</v>
          </cell>
          <cell r="I40">
            <v>0</v>
          </cell>
        </row>
        <row r="41">
          <cell r="A41">
            <v>30</v>
          </cell>
          <cell r="B41" t="str">
            <v>CLD</v>
          </cell>
          <cell r="C41" t="str">
            <v>CAIXA TIPO CPG 600 PADRÃO LIGHT.</v>
          </cell>
          <cell r="D41">
            <v>130</v>
          </cell>
          <cell r="E41">
            <v>0</v>
          </cell>
          <cell r="F41">
            <v>130</v>
          </cell>
          <cell r="G41">
            <v>0</v>
          </cell>
          <cell r="H41" t="str">
            <v>-</v>
          </cell>
          <cell r="I41">
            <v>0</v>
          </cell>
        </row>
        <row r="42">
          <cell r="A42">
            <v>31</v>
          </cell>
          <cell r="B42">
            <v>2</v>
          </cell>
          <cell r="C42" t="str">
            <v>CALHA DUPLA PARA LÂMPADA FLUORESCENTE DE 20 W, LISA.</v>
          </cell>
          <cell r="D42">
            <v>130</v>
          </cell>
          <cell r="E42">
            <v>0</v>
          </cell>
          <cell r="F42">
            <v>130</v>
          </cell>
          <cell r="G42">
            <v>0</v>
          </cell>
          <cell r="H42">
            <v>10.48</v>
          </cell>
          <cell r="I42">
            <v>0</v>
          </cell>
        </row>
        <row r="43">
          <cell r="A43">
            <v>32</v>
          </cell>
          <cell r="B43">
            <v>5</v>
          </cell>
          <cell r="C43" t="str">
            <v>CALHA DUPLA PARA LÂMPADA FLUORESCENTE DE 40 W, LISA.</v>
          </cell>
          <cell r="D43">
            <v>130</v>
          </cell>
          <cell r="E43">
            <v>35</v>
          </cell>
          <cell r="F43">
            <v>95</v>
          </cell>
          <cell r="G43">
            <v>0</v>
          </cell>
          <cell r="H43">
            <v>9.74</v>
          </cell>
          <cell r="I43">
            <v>0</v>
          </cell>
        </row>
        <row r="44">
          <cell r="A44">
            <v>33</v>
          </cell>
          <cell r="B44">
            <v>20</v>
          </cell>
          <cell r="C44" t="str">
            <v>CATRACA COM ESTICADOR PARA CERCA ELÉTRICA. PROPORCIONA ISOLAMENTO; CASTANHA ISOLADORA PRODUZIDA EM NYLON COM FIBRA E UV; ACABAMENTO GALVANIZADO; TRAVAS LATERAIS NA CASTANHA ISOLADORA.</v>
          </cell>
          <cell r="D44">
            <v>105</v>
          </cell>
          <cell r="E44">
            <v>60</v>
          </cell>
          <cell r="F44">
            <v>45</v>
          </cell>
          <cell r="G44">
            <v>0</v>
          </cell>
          <cell r="H44">
            <v>9.18</v>
          </cell>
          <cell r="I44">
            <v>0</v>
          </cell>
        </row>
        <row r="45">
          <cell r="A45">
            <v>34</v>
          </cell>
          <cell r="B45">
            <v>6</v>
          </cell>
          <cell r="C45" t="str">
            <v>CHAVE KROME/ BARGOA, FERRAMENTA DE INSERÇÃO, TIPO USO PULCH DOWN INSERÇÃO DE FIO EM BLOCO TIPO KROME, CABEAMENTO ESTRUTURADO E TELEFONIA.</v>
          </cell>
          <cell r="D45">
            <v>15</v>
          </cell>
          <cell r="E45">
            <v>5</v>
          </cell>
          <cell r="F45">
            <v>10</v>
          </cell>
          <cell r="G45">
            <v>0</v>
          </cell>
          <cell r="H45">
            <v>23</v>
          </cell>
          <cell r="I45">
            <v>0</v>
          </cell>
        </row>
        <row r="46">
          <cell r="A46">
            <v>35</v>
          </cell>
          <cell r="B46" t="str">
            <v>CLD</v>
          </cell>
          <cell r="C46" t="str">
            <v>CONECTOR ATERRAMENTO, MATERIAL LIGA COBRE, TIPO CONSTRUTIVO APOIO SIMPLES, CONEXÃO CABO A TUBO OU HASTE, POSIÇÃO RELATIVA ALINHADO, TIPO FIXAÇÃO POR 1 PARAFUSO, MATERIAL FIXAÇÃO BRONZE SILICIOSO, NORMAS TÉCNICAS NBR 5.370/89.</v>
          </cell>
          <cell r="D46">
            <v>10</v>
          </cell>
          <cell r="E46">
            <v>0</v>
          </cell>
          <cell r="F46">
            <v>10</v>
          </cell>
          <cell r="G46">
            <v>0</v>
          </cell>
          <cell r="H46" t="str">
            <v>-</v>
          </cell>
          <cell r="I46">
            <v>0</v>
          </cell>
        </row>
        <row r="47">
          <cell r="A47">
            <v>36</v>
          </cell>
          <cell r="B47">
            <v>6</v>
          </cell>
          <cell r="C47" t="str">
            <v>CONECTOR LINEAR MODELO 101 COM GEL PARA TELEFONIA.</v>
          </cell>
          <cell r="D47">
            <v>1300</v>
          </cell>
          <cell r="E47">
            <v>200</v>
          </cell>
          <cell r="F47">
            <v>1100</v>
          </cell>
          <cell r="G47">
            <v>0</v>
          </cell>
          <cell r="H47">
            <v>0.55000000000000004</v>
          </cell>
          <cell r="I47">
            <v>0</v>
          </cell>
        </row>
        <row r="48">
          <cell r="A48">
            <v>37</v>
          </cell>
          <cell r="B48">
            <v>8</v>
          </cell>
          <cell r="C48" t="str">
            <v>CONECTOR SPLIT BOLT PARA CABO 120 MM² (EMENDA).</v>
          </cell>
          <cell r="D48">
            <v>65</v>
          </cell>
          <cell r="E48">
            <v>20</v>
          </cell>
          <cell r="F48">
            <v>45</v>
          </cell>
          <cell r="G48">
            <v>0</v>
          </cell>
          <cell r="H48">
            <v>10.08</v>
          </cell>
          <cell r="I48">
            <v>0</v>
          </cell>
        </row>
        <row r="49">
          <cell r="A49">
            <v>38</v>
          </cell>
          <cell r="B49">
            <v>8</v>
          </cell>
          <cell r="C49" t="str">
            <v>CONECTOR ELÉTRICO, TIPO SPLIT BOLT, CARACTERÍSTICA CONDUTOR CABO- 25MM2</v>
          </cell>
          <cell r="D49">
            <v>65</v>
          </cell>
          <cell r="E49">
            <v>30</v>
          </cell>
          <cell r="F49">
            <v>35</v>
          </cell>
          <cell r="G49">
            <v>0</v>
          </cell>
          <cell r="H49">
            <v>3.9</v>
          </cell>
          <cell r="I49">
            <v>0</v>
          </cell>
        </row>
        <row r="50">
          <cell r="A50">
            <v>39</v>
          </cell>
          <cell r="B50">
            <v>8</v>
          </cell>
          <cell r="C50" t="str">
            <v>CONECTOR SPLIT BOLT PARA CABO 95 MM² (EMENDA).</v>
          </cell>
          <cell r="D50">
            <v>65</v>
          </cell>
          <cell r="E50">
            <v>20</v>
          </cell>
          <cell r="F50">
            <v>45</v>
          </cell>
          <cell r="G50">
            <v>0</v>
          </cell>
          <cell r="H50">
            <v>9.6300000000000008</v>
          </cell>
          <cell r="I50">
            <v>0</v>
          </cell>
        </row>
        <row r="51">
          <cell r="A51">
            <v>40</v>
          </cell>
          <cell r="B51">
            <v>12</v>
          </cell>
          <cell r="C51" t="str">
            <v>CONTADOR DE POTÊNCIA, MODELO 3 TF47, ACIONAMENTO EM CA, 220V, CATEGORIA DE UTILIZAÇÃO AC2/AC3.</v>
          </cell>
          <cell r="D51">
            <v>55</v>
          </cell>
          <cell r="E51">
            <v>50</v>
          </cell>
          <cell r="F51">
            <v>5</v>
          </cell>
          <cell r="G51">
            <v>0</v>
          </cell>
          <cell r="H51">
            <v>187.64</v>
          </cell>
          <cell r="I51">
            <v>0</v>
          </cell>
        </row>
        <row r="52">
          <cell r="A52">
            <v>41</v>
          </cell>
          <cell r="B52">
            <v>16</v>
          </cell>
          <cell r="C52" t="str">
            <v>CONTATOR AUXILIAR/4 NA TENSÃO TRABALHO 230, TENSÃO BOBINA 24, CORRENTE 6 A.</v>
          </cell>
          <cell r="D52">
            <v>25</v>
          </cell>
          <cell r="E52">
            <v>0</v>
          </cell>
          <cell r="F52">
            <v>25</v>
          </cell>
          <cell r="G52">
            <v>0</v>
          </cell>
          <cell r="H52">
            <v>34.14</v>
          </cell>
          <cell r="I52">
            <v>0</v>
          </cell>
        </row>
        <row r="53">
          <cell r="A53">
            <v>42</v>
          </cell>
          <cell r="B53">
            <v>12</v>
          </cell>
          <cell r="C53" t="str">
            <v>CONTATOR DE POTÊNCIA, MODELO 3 TF42, ACIONAMENTO EM CA, 220V, CATEGORIA DE UTILIZAÇÃO AC2/AC3.</v>
          </cell>
          <cell r="D53">
            <v>40</v>
          </cell>
          <cell r="E53">
            <v>6</v>
          </cell>
          <cell r="F53">
            <v>34</v>
          </cell>
          <cell r="G53">
            <v>0</v>
          </cell>
          <cell r="H53">
            <v>52.67</v>
          </cell>
          <cell r="I53">
            <v>0</v>
          </cell>
        </row>
        <row r="54">
          <cell r="A54">
            <v>43</v>
          </cell>
          <cell r="B54">
            <v>11</v>
          </cell>
          <cell r="C54" t="str">
            <v>CONTATOR DE POTÊNCIA, MODELO 3 TF44, ACIONAMENTO EM CA, 220V, CATEGORIA DE UTILIZAÇÃO AC2/AC3.</v>
          </cell>
          <cell r="D54">
            <v>40</v>
          </cell>
          <cell r="E54">
            <v>10</v>
          </cell>
          <cell r="F54">
            <v>30</v>
          </cell>
          <cell r="G54">
            <v>3</v>
          </cell>
          <cell r="H54">
            <v>83.21</v>
          </cell>
          <cell r="I54">
            <v>0</v>
          </cell>
        </row>
        <row r="55">
          <cell r="A55">
            <v>44</v>
          </cell>
          <cell r="B55">
            <v>16</v>
          </cell>
          <cell r="C55" t="str">
            <v>CONTATOR MAGNÉTICO MODELO 3TF44-22, TRIPOLAR,220V, 60 HZ.</v>
          </cell>
          <cell r="D55">
            <v>55</v>
          </cell>
          <cell r="E55">
            <v>3</v>
          </cell>
          <cell r="F55">
            <v>52</v>
          </cell>
          <cell r="G55">
            <v>0</v>
          </cell>
          <cell r="H55">
            <v>92.1</v>
          </cell>
          <cell r="I55">
            <v>0</v>
          </cell>
        </row>
        <row r="56">
          <cell r="A56">
            <v>45</v>
          </cell>
          <cell r="B56" t="str">
            <v>CLD</v>
          </cell>
          <cell r="C56" t="str">
            <v>CONTATOR, TIPO TRIPOLAR, TENSÃO DE TRABALHO 220, CORRENTE TRABALHO 40, FREQÜÊNCIA 60 HZ.</v>
          </cell>
          <cell r="D56">
            <v>55</v>
          </cell>
          <cell r="E56">
            <v>0</v>
          </cell>
          <cell r="F56">
            <v>55</v>
          </cell>
          <cell r="G56">
            <v>0</v>
          </cell>
          <cell r="H56" t="str">
            <v>-</v>
          </cell>
          <cell r="I56">
            <v>0</v>
          </cell>
        </row>
        <row r="57">
          <cell r="A57">
            <v>46</v>
          </cell>
          <cell r="B57">
            <v>20</v>
          </cell>
          <cell r="C57" t="str">
            <v>CURVA ELETRODUTO, ANGULAÇÃO 90¨ RAIO LONGO, TIPO ROSCÁVEL, MATERIAL PVC RÍGIDO, COR PRETO, BITOLA 3/4 POL</v>
          </cell>
          <cell r="D57">
            <v>5</v>
          </cell>
          <cell r="E57">
            <v>0</v>
          </cell>
          <cell r="F57">
            <v>5</v>
          </cell>
          <cell r="G57">
            <v>0</v>
          </cell>
          <cell r="H57">
            <v>1.58</v>
          </cell>
          <cell r="I57" t="str">
            <v>SALDO RESTANTE É RESERVADO</v>
          </cell>
        </row>
        <row r="58">
          <cell r="A58">
            <v>47</v>
          </cell>
          <cell r="B58">
            <v>12</v>
          </cell>
          <cell r="C58" t="str">
            <v>DISJUNTOR BAIXA TENSÃO, BIPOLAR DE 25 AMPERES TIPO DIN.</v>
          </cell>
          <cell r="D58">
            <v>65</v>
          </cell>
          <cell r="E58">
            <v>28</v>
          </cell>
          <cell r="F58">
            <v>37</v>
          </cell>
          <cell r="G58">
            <v>0</v>
          </cell>
          <cell r="H58">
            <v>16.02</v>
          </cell>
          <cell r="I58" t="str">
            <v>SALDO RESTANTE É RESERVADO</v>
          </cell>
        </row>
        <row r="59">
          <cell r="A59">
            <v>48</v>
          </cell>
          <cell r="B59">
            <v>1</v>
          </cell>
          <cell r="C59" t="str">
            <v>DISJUNTOR BAIXA TENSÃO, BIPOLAR DE 25 AMPERES TIPO NEMA.</v>
          </cell>
          <cell r="D59">
            <v>65</v>
          </cell>
          <cell r="E59">
            <v>29</v>
          </cell>
          <cell r="F59">
            <v>36</v>
          </cell>
          <cell r="G59">
            <v>0</v>
          </cell>
          <cell r="H59">
            <v>37.1</v>
          </cell>
          <cell r="I59" t="str">
            <v>SALDO RESTANTE É RESERVADO</v>
          </cell>
        </row>
        <row r="60">
          <cell r="A60">
            <v>49</v>
          </cell>
          <cell r="B60">
            <v>12</v>
          </cell>
          <cell r="C60" t="str">
            <v>DISJUNTOR BAIXA TENSÃO, BIPOLAR DE 30 AMPERES MODELO DIN.</v>
          </cell>
          <cell r="D60">
            <v>55</v>
          </cell>
          <cell r="E60">
            <v>23</v>
          </cell>
          <cell r="F60">
            <v>32</v>
          </cell>
          <cell r="G60">
            <v>0</v>
          </cell>
          <cell r="H60">
            <v>16.559999999999999</v>
          </cell>
          <cell r="I60" t="str">
            <v>SALDO RESTANTE É RESERVADO</v>
          </cell>
        </row>
        <row r="61">
          <cell r="A61">
            <v>50</v>
          </cell>
          <cell r="B61">
            <v>1</v>
          </cell>
          <cell r="C61" t="str">
            <v>DISJUNTOR BAIXA TENSÃO, BIPOLAR DE 30 AMPERES MODELO NEMA.</v>
          </cell>
          <cell r="D61">
            <v>55</v>
          </cell>
          <cell r="E61">
            <v>30</v>
          </cell>
          <cell r="F61">
            <v>25</v>
          </cell>
          <cell r="G61">
            <v>0</v>
          </cell>
          <cell r="H61">
            <v>37.700000000000003</v>
          </cell>
          <cell r="I61" t="str">
            <v>SALDO RESTANTE É RESERVADO</v>
          </cell>
        </row>
        <row r="62">
          <cell r="A62">
            <v>51</v>
          </cell>
          <cell r="B62">
            <v>12</v>
          </cell>
          <cell r="C62" t="str">
            <v>DISJUNTOR BAIXA TENSÃO, BIPOLAR DE 40 AMPERES MODELO DIN.</v>
          </cell>
          <cell r="D62">
            <v>55</v>
          </cell>
          <cell r="E62">
            <v>30</v>
          </cell>
          <cell r="F62">
            <v>25</v>
          </cell>
          <cell r="G62">
            <v>0</v>
          </cell>
          <cell r="H62">
            <v>17.45</v>
          </cell>
          <cell r="I62" t="str">
            <v>SALDO RESTANTE É RESERVADO</v>
          </cell>
        </row>
        <row r="63">
          <cell r="A63">
            <v>52</v>
          </cell>
          <cell r="B63">
            <v>1</v>
          </cell>
          <cell r="C63" t="str">
            <v>DISJUNTOR BAIXA TENSÃO, BIPOLAR DE 40 AMPERES TIPO NEMA.</v>
          </cell>
          <cell r="D63">
            <v>55</v>
          </cell>
          <cell r="E63">
            <v>25</v>
          </cell>
          <cell r="F63">
            <v>30</v>
          </cell>
          <cell r="G63">
            <v>0</v>
          </cell>
          <cell r="H63">
            <v>41</v>
          </cell>
          <cell r="I63" t="str">
            <v>SALDO RESTANTE É RESERVADO</v>
          </cell>
        </row>
        <row r="64">
          <cell r="A64">
            <v>53</v>
          </cell>
          <cell r="B64">
            <v>12</v>
          </cell>
          <cell r="C64" t="str">
            <v>DISJUNTOR BAIXA TENSÃO, MONOPOLAR DE 20 A, MODELO MINI.</v>
          </cell>
          <cell r="D64">
            <v>55</v>
          </cell>
          <cell r="E64">
            <v>35</v>
          </cell>
          <cell r="F64">
            <v>20</v>
          </cell>
          <cell r="G64">
            <v>0</v>
          </cell>
          <cell r="H64">
            <v>4.82</v>
          </cell>
          <cell r="I64" t="str">
            <v>SALDO RESTANTE É RESERVADO</v>
          </cell>
        </row>
        <row r="65">
          <cell r="A65">
            <v>54</v>
          </cell>
          <cell r="B65">
            <v>5</v>
          </cell>
          <cell r="C65" t="str">
            <v>DISJUNTOR BAIXA TENSÃO, MONOPOLAR DE 20 AMPERES TIPO NEMA.</v>
          </cell>
          <cell r="D65">
            <v>55</v>
          </cell>
          <cell r="E65">
            <v>5</v>
          </cell>
          <cell r="F65">
            <v>50</v>
          </cell>
          <cell r="G65">
            <v>0</v>
          </cell>
          <cell r="H65">
            <v>6.85</v>
          </cell>
          <cell r="I65">
            <v>0</v>
          </cell>
        </row>
        <row r="66">
          <cell r="A66">
            <v>55</v>
          </cell>
          <cell r="B66">
            <v>1</v>
          </cell>
          <cell r="C66" t="str">
            <v>DISJUNTOR BAIXA TENSÃO, MONOPOLAR DE 30 AMPERES TIPO NEMA.</v>
          </cell>
          <cell r="D66">
            <v>55</v>
          </cell>
          <cell r="E66">
            <v>35</v>
          </cell>
          <cell r="F66">
            <v>20</v>
          </cell>
          <cell r="G66">
            <v>0</v>
          </cell>
          <cell r="H66">
            <v>8.6</v>
          </cell>
          <cell r="I66" t="str">
            <v>SALDO RESTANTE É RESERVADO</v>
          </cell>
        </row>
        <row r="67">
          <cell r="A67">
            <v>56</v>
          </cell>
          <cell r="B67">
            <v>16</v>
          </cell>
          <cell r="C67" t="str">
            <v>DISJUNTOR BAIXA TENSÃO, MONOPOLAR DE 32AMPERES TIPO DIN.</v>
          </cell>
          <cell r="D67">
            <v>55</v>
          </cell>
          <cell r="E67">
            <v>10</v>
          </cell>
          <cell r="F67">
            <v>45</v>
          </cell>
          <cell r="G67">
            <v>0</v>
          </cell>
          <cell r="H67">
            <v>4.3</v>
          </cell>
          <cell r="I67">
            <v>0</v>
          </cell>
        </row>
        <row r="68">
          <cell r="A68">
            <v>57</v>
          </cell>
          <cell r="B68">
            <v>12</v>
          </cell>
          <cell r="C68" t="str">
            <v>DISJUNTOR BAIXA TENSÃO, MONOPOLAR DE 40 AMPERES TIPO DIN.</v>
          </cell>
          <cell r="D68">
            <v>55</v>
          </cell>
          <cell r="E68">
            <v>15</v>
          </cell>
          <cell r="F68">
            <v>40</v>
          </cell>
          <cell r="G68">
            <v>0</v>
          </cell>
          <cell r="H68">
            <v>5.33</v>
          </cell>
          <cell r="I68">
            <v>0</v>
          </cell>
        </row>
        <row r="69">
          <cell r="A69">
            <v>58</v>
          </cell>
          <cell r="B69">
            <v>1</v>
          </cell>
          <cell r="C69" t="str">
            <v>DISJUNTOR BAIXA TENSÃO, MONOPOLAR DE 40AMPERES, TIPO NEMA.</v>
          </cell>
          <cell r="D69">
            <v>55</v>
          </cell>
          <cell r="E69">
            <v>35</v>
          </cell>
          <cell r="F69">
            <v>20</v>
          </cell>
          <cell r="G69">
            <v>0</v>
          </cell>
          <cell r="H69">
            <v>13</v>
          </cell>
          <cell r="I69" t="str">
            <v>SALDO RESTANTE É RESERVADO</v>
          </cell>
        </row>
        <row r="70">
          <cell r="A70">
            <v>59</v>
          </cell>
          <cell r="B70">
            <v>12</v>
          </cell>
          <cell r="C70" t="str">
            <v>DISJUNTOR BAIXA TENSÃO, TRIPOLAR DE 20 AMPERES TIPO DIN.</v>
          </cell>
          <cell r="D70">
            <v>55</v>
          </cell>
          <cell r="E70">
            <v>10</v>
          </cell>
          <cell r="F70">
            <v>45</v>
          </cell>
          <cell r="G70">
            <v>0</v>
          </cell>
          <cell r="H70">
            <v>22.93</v>
          </cell>
          <cell r="I70">
            <v>0</v>
          </cell>
        </row>
        <row r="71">
          <cell r="A71">
            <v>60</v>
          </cell>
          <cell r="B71">
            <v>1</v>
          </cell>
          <cell r="C71" t="str">
            <v>DISJUNTOR BAIXA TENSÃO, TRIPOLAR DE 20 AMPERES TIPO NEMA.</v>
          </cell>
          <cell r="D71">
            <v>55</v>
          </cell>
          <cell r="E71">
            <v>2</v>
          </cell>
          <cell r="F71">
            <v>53</v>
          </cell>
          <cell r="G71">
            <v>0</v>
          </cell>
          <cell r="H71">
            <v>44</v>
          </cell>
          <cell r="I71">
            <v>0</v>
          </cell>
        </row>
        <row r="72">
          <cell r="A72">
            <v>61</v>
          </cell>
          <cell r="B72">
            <v>1</v>
          </cell>
          <cell r="C72" t="str">
            <v>DISJUNTOR BAIXA TENSÃO, TRIPOLAR DE 30 AMPERES, MODELO NEMA.</v>
          </cell>
          <cell r="D72">
            <v>55</v>
          </cell>
          <cell r="E72">
            <v>8</v>
          </cell>
          <cell r="F72">
            <v>47</v>
          </cell>
          <cell r="G72">
            <v>0</v>
          </cell>
          <cell r="H72">
            <v>41.9</v>
          </cell>
          <cell r="I72">
            <v>0</v>
          </cell>
        </row>
        <row r="73">
          <cell r="A73">
            <v>62</v>
          </cell>
          <cell r="B73">
            <v>12</v>
          </cell>
          <cell r="C73" t="str">
            <v>DISJUNTOR BAIXA TENSÃO, TRIPOLAR DE 30 AMPERES MODELO DIN.</v>
          </cell>
          <cell r="D73">
            <v>55</v>
          </cell>
          <cell r="E73">
            <v>10</v>
          </cell>
          <cell r="F73">
            <v>45</v>
          </cell>
          <cell r="G73">
            <v>0</v>
          </cell>
          <cell r="H73">
            <v>23.08</v>
          </cell>
          <cell r="I73">
            <v>0</v>
          </cell>
        </row>
        <row r="74">
          <cell r="A74">
            <v>63</v>
          </cell>
          <cell r="B74">
            <v>1</v>
          </cell>
          <cell r="C74" t="str">
            <v>DISJUNTOR BAIXA TENSÃO, TRIPOLAR DE 70 AMPERES, MODELO NEMA.</v>
          </cell>
          <cell r="D74">
            <v>55</v>
          </cell>
          <cell r="E74">
            <v>8</v>
          </cell>
          <cell r="F74">
            <v>47</v>
          </cell>
          <cell r="G74">
            <v>0</v>
          </cell>
          <cell r="H74">
            <v>64</v>
          </cell>
          <cell r="I74">
            <v>0</v>
          </cell>
        </row>
        <row r="75">
          <cell r="A75">
            <v>64</v>
          </cell>
          <cell r="B75">
            <v>12</v>
          </cell>
          <cell r="C75" t="str">
            <v>DISJUNTOR, BAIXA TENSÃO, TRIPOLAR DE 100 AMPERES, MODELO DIN.</v>
          </cell>
          <cell r="D75">
            <v>55</v>
          </cell>
          <cell r="E75">
            <v>8</v>
          </cell>
          <cell r="F75">
            <v>47</v>
          </cell>
          <cell r="G75">
            <v>0</v>
          </cell>
          <cell r="H75">
            <v>63.68</v>
          </cell>
          <cell r="I75">
            <v>0</v>
          </cell>
        </row>
        <row r="76">
          <cell r="A76">
            <v>65</v>
          </cell>
          <cell r="B76">
            <v>1</v>
          </cell>
          <cell r="C76" t="str">
            <v>DISJUNTOR, BAIXA TENSÃO, TRIPOLAR DE 100 AMPERES, TIPO NEMA.</v>
          </cell>
          <cell r="D76">
            <v>55</v>
          </cell>
          <cell r="E76">
            <v>5</v>
          </cell>
          <cell r="F76">
            <v>50</v>
          </cell>
          <cell r="G76">
            <v>0</v>
          </cell>
          <cell r="H76">
            <v>64</v>
          </cell>
          <cell r="I76">
            <v>0</v>
          </cell>
        </row>
        <row r="77">
          <cell r="A77">
            <v>66</v>
          </cell>
          <cell r="B77">
            <v>12</v>
          </cell>
          <cell r="C77" t="str">
            <v>DISJUNTOR, BAIXA TENSÃO, TRIPOLAR DE 125 AMPERES, MODELO DIN.</v>
          </cell>
          <cell r="D77">
            <v>55</v>
          </cell>
          <cell r="E77">
            <v>5</v>
          </cell>
          <cell r="F77">
            <v>50</v>
          </cell>
          <cell r="G77">
            <v>0</v>
          </cell>
          <cell r="H77">
            <v>81.91</v>
          </cell>
          <cell r="I77">
            <v>0</v>
          </cell>
        </row>
        <row r="78">
          <cell r="A78">
            <v>67</v>
          </cell>
          <cell r="B78">
            <v>16</v>
          </cell>
          <cell r="C78" t="str">
            <v>DISJUNTOR, BAIXA TENSÃO, TRIPOLAR DE 150 AMPERES, MODELO NEMA.</v>
          </cell>
          <cell r="D78">
            <v>55</v>
          </cell>
          <cell r="E78">
            <v>15</v>
          </cell>
          <cell r="F78">
            <v>40</v>
          </cell>
          <cell r="G78">
            <v>0</v>
          </cell>
          <cell r="H78">
            <v>217.47</v>
          </cell>
          <cell r="I78">
            <v>0</v>
          </cell>
        </row>
        <row r="79">
          <cell r="A79">
            <v>68</v>
          </cell>
          <cell r="B79">
            <v>16</v>
          </cell>
          <cell r="C79" t="str">
            <v>DISJUNTOR, BAIXA TENSÃO, TRIPOLAR DE 200 AMPERES, MODELO CAIXA MOLDADA.</v>
          </cell>
          <cell r="D79">
            <v>55</v>
          </cell>
          <cell r="E79">
            <v>17</v>
          </cell>
          <cell r="F79">
            <v>38</v>
          </cell>
          <cell r="G79">
            <v>0</v>
          </cell>
          <cell r="H79">
            <v>199</v>
          </cell>
          <cell r="I79">
            <v>0</v>
          </cell>
        </row>
        <row r="80">
          <cell r="A80">
            <v>69</v>
          </cell>
          <cell r="B80">
            <v>16</v>
          </cell>
          <cell r="C80" t="str">
            <v>DISJUNTOR, BAIXA TENSÃO, TRIPOLAR DE 200 AMPERES, MODELO NEMA.</v>
          </cell>
          <cell r="D80">
            <v>55</v>
          </cell>
          <cell r="E80">
            <v>2</v>
          </cell>
          <cell r="F80">
            <v>53</v>
          </cell>
          <cell r="G80">
            <v>0</v>
          </cell>
          <cell r="H80">
            <v>236</v>
          </cell>
          <cell r="I80">
            <v>0</v>
          </cell>
        </row>
        <row r="81">
          <cell r="A81">
            <v>70</v>
          </cell>
          <cell r="B81" t="str">
            <v>CLD</v>
          </cell>
          <cell r="C81" t="str">
            <v>DISJUNTOR, BAIXA TENSÃO, TRIPOLAR DE 250 AMPERES, MODELO CAIXA MOLDADA.</v>
          </cell>
          <cell r="D81">
            <v>55</v>
          </cell>
          <cell r="E81">
            <v>0</v>
          </cell>
          <cell r="F81">
            <v>55</v>
          </cell>
          <cell r="G81">
            <v>0</v>
          </cell>
          <cell r="H81" t="str">
            <v>-</v>
          </cell>
          <cell r="I81">
            <v>0</v>
          </cell>
        </row>
        <row r="82">
          <cell r="A82">
            <v>71</v>
          </cell>
          <cell r="B82">
            <v>11</v>
          </cell>
          <cell r="C82" t="str">
            <v>DISJUNTOR, BAIXA TENSÃO, TRIPOLAR DE 250 AMPERES, MODELO NEMA.</v>
          </cell>
          <cell r="D82">
            <v>55</v>
          </cell>
          <cell r="E82">
            <v>2</v>
          </cell>
          <cell r="F82">
            <v>53</v>
          </cell>
          <cell r="G82">
            <v>0</v>
          </cell>
          <cell r="H82">
            <v>448.43</v>
          </cell>
          <cell r="I82">
            <v>0</v>
          </cell>
        </row>
        <row r="83">
          <cell r="A83">
            <v>72</v>
          </cell>
          <cell r="B83">
            <v>13</v>
          </cell>
          <cell r="C83" t="str">
            <v>DISJUNTOR, BAIXA TENSÃO, TRIPOLAR DE 40 AMPERES, MODELO DIN.</v>
          </cell>
          <cell r="D83">
            <v>55</v>
          </cell>
          <cell r="E83">
            <v>5</v>
          </cell>
          <cell r="F83">
            <v>50</v>
          </cell>
          <cell r="G83">
            <v>9</v>
          </cell>
          <cell r="H83">
            <v>23</v>
          </cell>
          <cell r="I83">
            <v>0</v>
          </cell>
        </row>
        <row r="84">
          <cell r="A84">
            <v>73</v>
          </cell>
          <cell r="B84">
            <v>22</v>
          </cell>
          <cell r="C84" t="str">
            <v>DISJUNTOR, BAIXA TENSÃO, TRIPOLAR DE 40 AMPERES, MODELO NEMA.</v>
          </cell>
          <cell r="D84">
            <v>55</v>
          </cell>
          <cell r="E84">
            <v>45</v>
          </cell>
          <cell r="F84">
            <v>10</v>
          </cell>
          <cell r="G84">
            <v>0</v>
          </cell>
          <cell r="H84">
            <v>52.44</v>
          </cell>
          <cell r="I84">
            <v>0</v>
          </cell>
        </row>
        <row r="85">
          <cell r="A85">
            <v>74</v>
          </cell>
          <cell r="B85">
            <v>15</v>
          </cell>
          <cell r="C85" t="str">
            <v>DISJUNTOR, BAIXA TENSÃO, TRIPOLAR DE 400 AMPERES, MODELO CAIXA MOLDADA.</v>
          </cell>
          <cell r="D85">
            <v>52</v>
          </cell>
          <cell r="E85">
            <v>1</v>
          </cell>
          <cell r="F85">
            <v>51</v>
          </cell>
          <cell r="G85">
            <v>0</v>
          </cell>
          <cell r="H85">
            <v>499.99</v>
          </cell>
          <cell r="I85">
            <v>0</v>
          </cell>
        </row>
        <row r="86">
          <cell r="A86">
            <v>75</v>
          </cell>
          <cell r="B86">
            <v>15</v>
          </cell>
          <cell r="C86" t="str">
            <v>DISJUNTOR, BAIXA TENSÃO, TRIPOLAR DE 400 AMPERES, MODELO CAIXA MOLDADA.</v>
          </cell>
          <cell r="D86">
            <v>3</v>
          </cell>
          <cell r="E86">
            <v>0</v>
          </cell>
          <cell r="F86">
            <v>3</v>
          </cell>
          <cell r="G86">
            <v>0</v>
          </cell>
          <cell r="H86">
            <v>565.99</v>
          </cell>
          <cell r="I86">
            <v>0</v>
          </cell>
        </row>
        <row r="87">
          <cell r="A87">
            <v>76</v>
          </cell>
          <cell r="B87">
            <v>24</v>
          </cell>
          <cell r="C87" t="str">
            <v>DISJUNTOR, BAIXA TENSÃO, TRIPOLAR DE 600 AMPERES, MODELO CAIXA MOLDADA.</v>
          </cell>
          <cell r="D87">
            <v>53</v>
          </cell>
          <cell r="E87">
            <v>0</v>
          </cell>
          <cell r="F87">
            <v>53</v>
          </cell>
          <cell r="G87">
            <v>0</v>
          </cell>
          <cell r="H87">
            <v>880</v>
          </cell>
          <cell r="I87">
            <v>0</v>
          </cell>
        </row>
        <row r="88">
          <cell r="A88">
            <v>77</v>
          </cell>
          <cell r="B88">
            <v>15</v>
          </cell>
          <cell r="C88" t="str">
            <v>DISJUNTOR, BAIXA TENSÃO, TRIPOLAR DE 600 AMPERES, MODELO CAIXA MOLDADA.</v>
          </cell>
          <cell r="D88">
            <v>2</v>
          </cell>
          <cell r="E88">
            <v>0</v>
          </cell>
          <cell r="F88">
            <v>2</v>
          </cell>
          <cell r="G88">
            <v>0</v>
          </cell>
          <cell r="H88">
            <v>936.5</v>
          </cell>
          <cell r="I88">
            <v>0</v>
          </cell>
        </row>
        <row r="89">
          <cell r="A89">
            <v>78</v>
          </cell>
          <cell r="B89">
            <v>5</v>
          </cell>
          <cell r="C89" t="str">
            <v>DISJUNTOR, BAIXA TENSÃO, TRIPOLAR DE 70 AMPERES, MODELO DIN.</v>
          </cell>
          <cell r="D89">
            <v>55</v>
          </cell>
          <cell r="E89">
            <v>2</v>
          </cell>
          <cell r="F89">
            <v>53</v>
          </cell>
          <cell r="G89">
            <v>0</v>
          </cell>
          <cell r="H89">
            <v>27.58</v>
          </cell>
          <cell r="I89">
            <v>0</v>
          </cell>
        </row>
        <row r="90">
          <cell r="A90">
            <v>79</v>
          </cell>
          <cell r="B90">
            <v>19</v>
          </cell>
          <cell r="C90" t="str">
            <v>DUCHA ELÉTRICA, MATERIAL PLÁSTICO, FONTE DE ALIMENTAÇÃO: 127V, 220V. RESISTÊNCIAS: (I2) QUAL: MONTADA DISJUNTOR: 127V: CORRENTE SUPORTA: 30 A. POTÊNCIA: 127V: 5500 W NÚMERO DE TEMPERATURAS: 3 SISTEMAS DE SEGURANÇA: DISPOSITIVO DIFERENCIAL RESIDUAL.</v>
          </cell>
          <cell r="D90">
            <v>50</v>
          </cell>
          <cell r="E90">
            <v>0</v>
          </cell>
          <cell r="F90">
            <v>50</v>
          </cell>
          <cell r="G90">
            <v>0</v>
          </cell>
          <cell r="H90">
            <v>28.93</v>
          </cell>
          <cell r="I90">
            <v>0</v>
          </cell>
        </row>
        <row r="91">
          <cell r="A91">
            <v>80</v>
          </cell>
          <cell r="B91">
            <v>23</v>
          </cell>
          <cell r="C91" t="str">
            <v>ELETRODUTO FLEXÍVEL CORRUGADO, POLIETILENO ALTA DENSIDADE COM ARAME GUIA GALVANIZADO E FITA DE AVISO ´´PERIGO´´ BITOLA 1. ROLO COM 50 MÉTROS.</v>
          </cell>
          <cell r="D91">
            <v>50</v>
          </cell>
          <cell r="E91">
            <v>5</v>
          </cell>
          <cell r="F91">
            <v>45</v>
          </cell>
          <cell r="G91">
            <v>0</v>
          </cell>
          <cell r="H91">
            <v>84.26</v>
          </cell>
          <cell r="I91">
            <v>0</v>
          </cell>
        </row>
        <row r="92">
          <cell r="A92">
            <v>81</v>
          </cell>
          <cell r="B92">
            <v>8</v>
          </cell>
          <cell r="C92" t="str">
            <v>ELETRODUTO FLEXÍVEL CORRUGADO, POLIETILENO ALTA DENSIDADE COM GUIA DE ARAME GALVANIZADO E FITA DE AVISO ´´PERIGO´´, DIÂMETRO 100 MM, ROLO C/ 50 METROS.</v>
          </cell>
          <cell r="D92">
            <v>25</v>
          </cell>
          <cell r="E92">
            <v>6</v>
          </cell>
          <cell r="F92">
            <v>19</v>
          </cell>
          <cell r="G92">
            <v>0</v>
          </cell>
          <cell r="H92">
            <v>278</v>
          </cell>
          <cell r="I92">
            <v>0</v>
          </cell>
        </row>
        <row r="93">
          <cell r="A93">
            <v>82</v>
          </cell>
          <cell r="B93">
            <v>23</v>
          </cell>
          <cell r="C93" t="str">
            <v>ELETRODUTO FLEXÍVEL CORRUGADO, POLIETILENO ALTA DENSIDADE COM GUIA DE ARAME GALVANIZADO E FITA DE AVISO ´´PERIGO´´, DIÂMETRO 60MM, ROLO C/ 100 METROS.</v>
          </cell>
          <cell r="D93">
            <v>25</v>
          </cell>
          <cell r="E93">
            <v>0</v>
          </cell>
          <cell r="F93">
            <v>25</v>
          </cell>
          <cell r="G93">
            <v>0</v>
          </cell>
          <cell r="H93">
            <v>380</v>
          </cell>
          <cell r="I93">
            <v>0</v>
          </cell>
        </row>
        <row r="94">
          <cell r="A94">
            <v>83</v>
          </cell>
          <cell r="B94">
            <v>8</v>
          </cell>
          <cell r="C94" t="str">
            <v>ELETRODUTO RÍGIDO ¶ PVC, ANTI-CHAMA. ROLO 50 METROS</v>
          </cell>
          <cell r="D94">
            <v>5</v>
          </cell>
          <cell r="E94">
            <v>2</v>
          </cell>
          <cell r="F94">
            <v>3</v>
          </cell>
          <cell r="G94">
            <v>0</v>
          </cell>
          <cell r="H94">
            <v>74.38</v>
          </cell>
          <cell r="I94">
            <v>0</v>
          </cell>
        </row>
        <row r="95">
          <cell r="A95">
            <v>84</v>
          </cell>
          <cell r="B95">
            <v>20</v>
          </cell>
          <cell r="C95" t="str">
            <v>ELO FUSÍVEL 10 K.</v>
          </cell>
          <cell r="D95">
            <v>65</v>
          </cell>
          <cell r="E95">
            <v>65</v>
          </cell>
          <cell r="F95">
            <v>0</v>
          </cell>
          <cell r="G95">
            <v>0</v>
          </cell>
          <cell r="H95">
            <v>1.96</v>
          </cell>
          <cell r="I95">
            <v>0</v>
          </cell>
        </row>
        <row r="96">
          <cell r="A96">
            <v>85</v>
          </cell>
          <cell r="B96">
            <v>20</v>
          </cell>
          <cell r="C96" t="str">
            <v>ELO FUSÍVEL 5H.</v>
          </cell>
          <cell r="D96">
            <v>65</v>
          </cell>
          <cell r="E96">
            <v>65</v>
          </cell>
          <cell r="F96">
            <v>0</v>
          </cell>
          <cell r="G96">
            <v>0</v>
          </cell>
          <cell r="H96">
            <v>1.54</v>
          </cell>
          <cell r="I96">
            <v>0</v>
          </cell>
        </row>
        <row r="97">
          <cell r="A97">
            <v>86</v>
          </cell>
          <cell r="B97">
            <v>20</v>
          </cell>
          <cell r="C97" t="str">
            <v>ELO FUSÍVEL 6K.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2.0499999999999998</v>
          </cell>
          <cell r="I97">
            <v>0</v>
          </cell>
        </row>
        <row r="98">
          <cell r="A98">
            <v>87</v>
          </cell>
          <cell r="B98">
            <v>20</v>
          </cell>
          <cell r="C98" t="str">
            <v>ELO FUSÍVEL 8 K.</v>
          </cell>
          <cell r="D98">
            <v>65</v>
          </cell>
          <cell r="E98">
            <v>65</v>
          </cell>
          <cell r="F98">
            <v>0</v>
          </cell>
          <cell r="G98">
            <v>0</v>
          </cell>
          <cell r="H98">
            <v>2.0499999999999998</v>
          </cell>
          <cell r="I98">
            <v>0</v>
          </cell>
        </row>
        <row r="99">
          <cell r="A99">
            <v>88</v>
          </cell>
          <cell r="B99">
            <v>4</v>
          </cell>
          <cell r="C99" t="str">
            <v>EXTENSÃO ELÉTRICA, TIPO SIMPLES, COMPRIMENTO 20 M, ACESSÓRIOS 3 ENTRADAS</v>
          </cell>
          <cell r="D99">
            <v>30</v>
          </cell>
          <cell r="E99">
            <v>29</v>
          </cell>
          <cell r="F99">
            <v>1</v>
          </cell>
          <cell r="G99">
            <v>0</v>
          </cell>
          <cell r="H99">
            <v>39.340000000000003</v>
          </cell>
          <cell r="I99">
            <v>0</v>
          </cell>
        </row>
        <row r="100">
          <cell r="A100">
            <v>89</v>
          </cell>
          <cell r="B100">
            <v>4</v>
          </cell>
          <cell r="C100" t="str">
            <v>EXTENSÃO 20 AMPERES, 20 METROS, CABO PP, 3 ENTRADAS</v>
          </cell>
          <cell r="D100">
            <v>10</v>
          </cell>
          <cell r="E100">
            <v>10</v>
          </cell>
          <cell r="F100">
            <v>0</v>
          </cell>
          <cell r="G100">
            <v>0</v>
          </cell>
          <cell r="H100">
            <v>94.99</v>
          </cell>
          <cell r="I100">
            <v>0</v>
          </cell>
        </row>
        <row r="101">
          <cell r="A101">
            <v>90</v>
          </cell>
          <cell r="B101">
            <v>15</v>
          </cell>
          <cell r="C101" t="str">
            <v>FIO ELETRICO, TIPO FLEXÍVEL, BITOLA 10 MM</v>
          </cell>
          <cell r="D101">
            <v>55</v>
          </cell>
          <cell r="E101">
            <v>7</v>
          </cell>
          <cell r="F101">
            <v>48</v>
          </cell>
          <cell r="G101">
            <v>0</v>
          </cell>
          <cell r="H101">
            <v>261.79000000000002</v>
          </cell>
          <cell r="I101">
            <v>0</v>
          </cell>
        </row>
        <row r="102">
          <cell r="A102">
            <v>91</v>
          </cell>
          <cell r="B102">
            <v>3</v>
          </cell>
          <cell r="C102" t="str">
            <v>FIO ELETRICO, TIPO FLEXÍVEL, BITOLA 6 MM</v>
          </cell>
          <cell r="D102">
            <v>55</v>
          </cell>
          <cell r="E102">
            <v>17</v>
          </cell>
          <cell r="F102">
            <v>38</v>
          </cell>
          <cell r="G102">
            <v>0</v>
          </cell>
          <cell r="H102">
            <v>152.82</v>
          </cell>
          <cell r="I102">
            <v>0</v>
          </cell>
        </row>
        <row r="103">
          <cell r="A103">
            <v>92</v>
          </cell>
          <cell r="B103">
            <v>4</v>
          </cell>
          <cell r="C103" t="str">
            <v>FIO FLEXÍVEL PARALELO, BITOLA 1.50 MM² (2 X 1.50 MM²), ROLO COM 100 METROS.</v>
          </cell>
          <cell r="D103">
            <v>40</v>
          </cell>
          <cell r="E103">
            <v>16</v>
          </cell>
          <cell r="F103">
            <v>24</v>
          </cell>
          <cell r="G103">
            <v>6</v>
          </cell>
          <cell r="H103">
            <v>96.33</v>
          </cell>
          <cell r="I103">
            <v>0</v>
          </cell>
        </row>
        <row r="104">
          <cell r="A104">
            <v>93</v>
          </cell>
          <cell r="B104">
            <v>3</v>
          </cell>
          <cell r="C104" t="str">
            <v>FIO FLEXÍVEL PARALELO, BITOLA 2,50 MM² (2 X 2.50 MM²), ROLO COM 100 METROS.</v>
          </cell>
          <cell r="D104">
            <v>40</v>
          </cell>
          <cell r="E104">
            <v>20</v>
          </cell>
          <cell r="F104">
            <v>20</v>
          </cell>
          <cell r="G104">
            <v>0</v>
          </cell>
          <cell r="H104">
            <v>146.03</v>
          </cell>
          <cell r="I104" t="str">
            <v>SALDO RESTANTE É RESERVADO</v>
          </cell>
        </row>
        <row r="105">
          <cell r="A105">
            <v>94</v>
          </cell>
          <cell r="B105">
            <v>21</v>
          </cell>
          <cell r="C105" t="str">
            <v>FIO FLEXÍVEL PARALELO, BITOLA 4. MM² (2 X 4 MM²), ROLO COM 100 METROS.</v>
          </cell>
          <cell r="D105">
            <v>40</v>
          </cell>
          <cell r="E105">
            <v>15</v>
          </cell>
          <cell r="F105">
            <v>25</v>
          </cell>
          <cell r="G105">
            <v>0</v>
          </cell>
          <cell r="H105">
            <v>209.85</v>
          </cell>
          <cell r="I105">
            <v>0</v>
          </cell>
        </row>
        <row r="106">
          <cell r="A106">
            <v>95</v>
          </cell>
          <cell r="B106">
            <v>15</v>
          </cell>
          <cell r="C106" t="str">
            <v>FIO ELETRICO, TIPO FLEXÍVEL, BITOLA 1,50 MM</v>
          </cell>
          <cell r="D106">
            <v>55</v>
          </cell>
          <cell r="E106">
            <v>10</v>
          </cell>
          <cell r="F106">
            <v>45</v>
          </cell>
          <cell r="G106">
            <v>15</v>
          </cell>
          <cell r="H106">
            <v>41.99</v>
          </cell>
          <cell r="I106">
            <v>0</v>
          </cell>
        </row>
        <row r="107">
          <cell r="A107">
            <v>96</v>
          </cell>
          <cell r="B107">
            <v>3</v>
          </cell>
          <cell r="C107" t="str">
            <v>FIO ELETRICO, TIPO FLEXÍVEL, BITOLA 2,50 MM</v>
          </cell>
          <cell r="D107">
            <v>55</v>
          </cell>
          <cell r="E107">
            <v>25</v>
          </cell>
          <cell r="F107">
            <v>30</v>
          </cell>
          <cell r="G107">
            <v>0</v>
          </cell>
          <cell r="H107">
            <v>68.989999999999995</v>
          </cell>
          <cell r="I107">
            <v>0</v>
          </cell>
        </row>
        <row r="108">
          <cell r="A108">
            <v>97</v>
          </cell>
          <cell r="B108">
            <v>15</v>
          </cell>
          <cell r="C108" t="str">
            <v>FIO ELETRICO, TIPO FLEXÍVEL, BITOLA 4 MM</v>
          </cell>
          <cell r="D108">
            <v>55</v>
          </cell>
          <cell r="E108">
            <v>10</v>
          </cell>
          <cell r="F108">
            <v>45</v>
          </cell>
          <cell r="G108">
            <v>21</v>
          </cell>
          <cell r="H108">
            <v>100.78</v>
          </cell>
          <cell r="I108">
            <v>0</v>
          </cell>
        </row>
        <row r="109">
          <cell r="A109">
            <v>98</v>
          </cell>
          <cell r="B109">
            <v>13</v>
          </cell>
          <cell r="C109" t="str">
            <v>FIO ELETRICO, TIPO RÍGIDO, BITOLA 1,50 MM</v>
          </cell>
          <cell r="D109">
            <v>40</v>
          </cell>
          <cell r="E109">
            <v>20</v>
          </cell>
          <cell r="F109">
            <v>20</v>
          </cell>
          <cell r="G109">
            <v>5</v>
          </cell>
          <cell r="H109">
            <v>55</v>
          </cell>
          <cell r="I109">
            <v>0</v>
          </cell>
        </row>
        <row r="110">
          <cell r="A110">
            <v>99</v>
          </cell>
          <cell r="B110">
            <v>14</v>
          </cell>
          <cell r="C110" t="str">
            <v>FIO ELETRICO, TIPO RÍGIDO, BITOLA 10 MM</v>
          </cell>
          <cell r="D110">
            <v>40</v>
          </cell>
          <cell r="E110">
            <v>5</v>
          </cell>
          <cell r="F110">
            <v>35</v>
          </cell>
          <cell r="G110">
            <v>0</v>
          </cell>
          <cell r="H110">
            <v>300</v>
          </cell>
          <cell r="I110">
            <v>0</v>
          </cell>
        </row>
        <row r="111">
          <cell r="A111">
            <v>100</v>
          </cell>
          <cell r="B111">
            <v>14</v>
          </cell>
          <cell r="C111" t="str">
            <v>FIO ELETRICO, TIPO RÍGIDO, BITOLA 2,50 MM</v>
          </cell>
          <cell r="D111">
            <v>40</v>
          </cell>
          <cell r="E111">
            <v>10</v>
          </cell>
          <cell r="F111">
            <v>30</v>
          </cell>
          <cell r="G111">
            <v>0</v>
          </cell>
          <cell r="H111">
            <v>72.81</v>
          </cell>
          <cell r="I111">
            <v>0</v>
          </cell>
        </row>
        <row r="112">
          <cell r="A112">
            <v>101</v>
          </cell>
          <cell r="B112">
            <v>14</v>
          </cell>
          <cell r="C112" t="str">
            <v>FIO ELETRICO, TIPO RÍGIDO, BITOLA 4 MM</v>
          </cell>
          <cell r="D112">
            <v>40</v>
          </cell>
          <cell r="E112">
            <v>10</v>
          </cell>
          <cell r="F112">
            <v>30</v>
          </cell>
          <cell r="G112">
            <v>0</v>
          </cell>
          <cell r="H112">
            <v>122.99</v>
          </cell>
          <cell r="I112">
            <v>0</v>
          </cell>
        </row>
        <row r="113">
          <cell r="A113">
            <v>102</v>
          </cell>
          <cell r="B113">
            <v>14</v>
          </cell>
          <cell r="C113" t="str">
            <v>FIO ELETRICO, TIPO RÍGIDO, BITOLA 6 MM</v>
          </cell>
          <cell r="D113">
            <v>50</v>
          </cell>
          <cell r="E113">
            <v>10</v>
          </cell>
          <cell r="F113">
            <v>40</v>
          </cell>
          <cell r="G113">
            <v>0</v>
          </cell>
          <cell r="H113">
            <v>150</v>
          </cell>
          <cell r="I113">
            <v>0</v>
          </cell>
        </row>
        <row r="114">
          <cell r="A114">
            <v>103</v>
          </cell>
          <cell r="B114">
            <v>6</v>
          </cell>
          <cell r="C114" t="str">
            <v>FIO TELEFÔNICO, TIPO DROPS, QUANTIDADE CONDUTOR 2, MATERIAL CONDUTOR COBRE, MATERIAL ISOLAMENTO PVC, COR PRETA, DIÂMETRO 1,5 POL</v>
          </cell>
          <cell r="D114">
            <v>15</v>
          </cell>
          <cell r="E114">
            <v>15</v>
          </cell>
          <cell r="F114">
            <v>0</v>
          </cell>
          <cell r="G114">
            <v>0</v>
          </cell>
          <cell r="H114">
            <v>51.7</v>
          </cell>
          <cell r="I114">
            <v>0</v>
          </cell>
        </row>
        <row r="115">
          <cell r="A115">
            <v>104</v>
          </cell>
          <cell r="B115">
            <v>19</v>
          </cell>
          <cell r="C115" t="str">
            <v>FIO TELEFÔNICO TRANSADO, 2 PARES ,4 CONDUTORES, COBRE ESTANHADO, ISOLAMENTO PVC, COR CINZA, BITOLA 22, CARRETEL COM 200 METROS.</v>
          </cell>
          <cell r="D115">
            <v>15</v>
          </cell>
          <cell r="E115">
            <v>0</v>
          </cell>
          <cell r="F115">
            <v>15</v>
          </cell>
          <cell r="G115">
            <v>0</v>
          </cell>
          <cell r="H115">
            <v>70</v>
          </cell>
          <cell r="I115">
            <v>0</v>
          </cell>
        </row>
        <row r="116">
          <cell r="A116">
            <v>105</v>
          </cell>
          <cell r="B116">
            <v>6</v>
          </cell>
          <cell r="C116" t="str">
            <v>FIO TELEFÔNICO, QUANTIDADE DE CONDUTORES 2, COBRE ESTANHADO, COR PRETO E LARANJA, BITOLA 22 REFERÊNCIA FDG, CARRETEL COM 500 METROS.</v>
          </cell>
          <cell r="D116">
            <v>10</v>
          </cell>
          <cell r="E116">
            <v>2</v>
          </cell>
          <cell r="F116">
            <v>8</v>
          </cell>
          <cell r="G116">
            <v>0</v>
          </cell>
          <cell r="H116">
            <v>100</v>
          </cell>
          <cell r="I116" t="str">
            <v>SALDO RESTANTE É RESERVADO</v>
          </cell>
        </row>
        <row r="117">
          <cell r="A117">
            <v>106</v>
          </cell>
          <cell r="B117" t="str">
            <v>CLD</v>
          </cell>
          <cell r="C117" t="str">
            <v>FITA ISOLANTE AUTO FUSÃO, ROLO COM 10 METROS.</v>
          </cell>
          <cell r="D117">
            <v>130</v>
          </cell>
          <cell r="E117">
            <v>0</v>
          </cell>
          <cell r="F117">
            <v>130</v>
          </cell>
          <cell r="G117">
            <v>0</v>
          </cell>
          <cell r="H117" t="str">
            <v>-</v>
          </cell>
          <cell r="I117">
            <v>0</v>
          </cell>
        </row>
        <row r="118">
          <cell r="A118">
            <v>107</v>
          </cell>
          <cell r="B118">
            <v>5</v>
          </cell>
          <cell r="C118" t="str">
    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    </cell>
          <cell r="D118">
            <v>13</v>
          </cell>
          <cell r="E118">
            <v>9</v>
          </cell>
          <cell r="F118">
            <v>4</v>
          </cell>
          <cell r="G118">
            <v>0</v>
          </cell>
          <cell r="H118">
            <v>11.68</v>
          </cell>
          <cell r="I118" t="str">
            <v>SALDO RESTANTE É RESERVADO</v>
          </cell>
        </row>
        <row r="119">
          <cell r="A119">
            <v>108</v>
          </cell>
          <cell r="B119">
            <v>15</v>
          </cell>
          <cell r="C119" t="str">
            <v>FITA ISOLANTE, MATERIAL FILME DE PVC COM ADESIVO DE BORRACHA, ROLO COM 10 METROS, ANTI-CHAMA.</v>
          </cell>
          <cell r="D119">
            <v>180</v>
          </cell>
          <cell r="E119">
            <v>180</v>
          </cell>
          <cell r="F119">
            <v>0</v>
          </cell>
          <cell r="G119">
            <v>0</v>
          </cell>
          <cell r="H119">
            <v>1.5</v>
          </cell>
          <cell r="I119">
            <v>0</v>
          </cell>
        </row>
        <row r="120">
          <cell r="A120">
            <v>109</v>
          </cell>
          <cell r="B120" t="str">
            <v>CLD</v>
          </cell>
          <cell r="C120" t="str">
            <v>FIXA FIO COM PREGO DE AÇO PARA FIO 2,50 MM². PACOTE 50 UNIDADES</v>
          </cell>
          <cell r="D120">
            <v>14</v>
          </cell>
          <cell r="E120">
            <v>0</v>
          </cell>
          <cell r="F120">
            <v>14</v>
          </cell>
          <cell r="G120">
            <v>0</v>
          </cell>
          <cell r="H120" t="str">
            <v>-</v>
          </cell>
          <cell r="I120">
            <v>0</v>
          </cell>
        </row>
        <row r="121">
          <cell r="A121">
            <v>110</v>
          </cell>
          <cell r="B121">
            <v>15</v>
          </cell>
          <cell r="C121" t="str">
            <v>FOTOCÉLULA DE 1000 W X 220 V COMPLETA COM BASE DE TRÊS FIOS.</v>
          </cell>
          <cell r="D121">
            <v>1400</v>
          </cell>
          <cell r="E121">
            <v>500</v>
          </cell>
          <cell r="F121">
            <v>900</v>
          </cell>
          <cell r="G121">
            <v>181</v>
          </cell>
          <cell r="H121">
            <v>11.63</v>
          </cell>
          <cell r="I121">
            <v>0</v>
          </cell>
        </row>
        <row r="122">
          <cell r="A122">
            <v>111</v>
          </cell>
          <cell r="B122">
            <v>12</v>
          </cell>
          <cell r="C122" t="str">
            <v>FUSÍVEL CARTUCHO DE 30 AMPERES. TIPO VIROLA.</v>
          </cell>
          <cell r="D122">
            <v>130</v>
          </cell>
          <cell r="E122">
            <v>130</v>
          </cell>
          <cell r="F122">
            <v>0</v>
          </cell>
          <cell r="G122">
            <v>0</v>
          </cell>
          <cell r="H122">
            <v>2.04</v>
          </cell>
          <cell r="I122">
            <v>0</v>
          </cell>
        </row>
        <row r="123">
          <cell r="A123">
            <v>112</v>
          </cell>
          <cell r="B123" t="str">
            <v>CLD</v>
          </cell>
          <cell r="C123" t="str">
            <v>FUSÍVEL CARTUCHO DE 60 AMPERES. TIPO VIROLA.</v>
          </cell>
          <cell r="D123">
            <v>130</v>
          </cell>
          <cell r="E123">
            <v>0</v>
          </cell>
          <cell r="F123">
            <v>130</v>
          </cell>
          <cell r="G123">
            <v>0</v>
          </cell>
          <cell r="H123" t="str">
            <v>-</v>
          </cell>
          <cell r="I123">
            <v>0</v>
          </cell>
        </row>
        <row r="124">
          <cell r="A124">
            <v>113</v>
          </cell>
          <cell r="B124">
            <v>12</v>
          </cell>
          <cell r="C124" t="str">
            <v>FUSÍVEL CARTUCHO, CONTATOS TIPO FACA 100 AMPERES CORPO EM BAQUELITE.</v>
          </cell>
          <cell r="D124">
            <v>130</v>
          </cell>
          <cell r="E124">
            <v>70</v>
          </cell>
          <cell r="F124">
            <v>60</v>
          </cell>
          <cell r="G124">
            <v>0</v>
          </cell>
          <cell r="H124">
            <v>12.54</v>
          </cell>
          <cell r="I124">
            <v>0</v>
          </cell>
        </row>
        <row r="125">
          <cell r="A125">
            <v>114</v>
          </cell>
          <cell r="B125">
            <v>16</v>
          </cell>
          <cell r="C125" t="str">
            <v>FUSÍVEL FACA 600 AMPERES, 250 VOLTS CORPO EM BAQUELITE.</v>
          </cell>
          <cell r="D125">
            <v>80</v>
          </cell>
          <cell r="E125">
            <v>30</v>
          </cell>
          <cell r="F125">
            <v>50</v>
          </cell>
          <cell r="G125">
            <v>0</v>
          </cell>
          <cell r="H125">
            <v>124</v>
          </cell>
          <cell r="I125">
            <v>0</v>
          </cell>
        </row>
        <row r="126">
          <cell r="A126">
            <v>115</v>
          </cell>
          <cell r="B126">
            <v>16</v>
          </cell>
          <cell r="C126" t="str">
            <v>FUSÍVEL TIPO FACA 200A/ 250V EM BAQUELITE.</v>
          </cell>
          <cell r="D126">
            <v>130</v>
          </cell>
          <cell r="E126">
            <v>30</v>
          </cell>
          <cell r="F126">
            <v>100</v>
          </cell>
          <cell r="G126">
            <v>0</v>
          </cell>
          <cell r="H126">
            <v>30.8</v>
          </cell>
          <cell r="I126">
            <v>0</v>
          </cell>
        </row>
        <row r="127">
          <cell r="A127">
            <v>116</v>
          </cell>
          <cell r="B127">
            <v>16</v>
          </cell>
          <cell r="C127" t="str">
            <v>FUSÍVEL TIPO FACA 400 AMPERES, 250 VOLTS.</v>
          </cell>
          <cell r="D127">
            <v>80</v>
          </cell>
          <cell r="E127">
            <v>30</v>
          </cell>
          <cell r="F127">
            <v>50</v>
          </cell>
          <cell r="G127">
            <v>10</v>
          </cell>
          <cell r="H127">
            <v>93.5</v>
          </cell>
          <cell r="I127">
            <v>0</v>
          </cell>
        </row>
        <row r="128">
          <cell r="A128">
            <v>117</v>
          </cell>
          <cell r="B128">
            <v>8</v>
          </cell>
          <cell r="C128" t="str">
            <v>HASTE DE ATERRAMENTO. MATERIAL COBRE. APLICAÇÃO UTILIZADO PARA ATERRAMENTO DE PADRÃO. DIMENSÕES 1/2 X 2 M.</v>
          </cell>
          <cell r="D128">
            <v>10</v>
          </cell>
          <cell r="E128">
            <v>5</v>
          </cell>
          <cell r="F128">
            <v>5</v>
          </cell>
          <cell r="G128">
            <v>0</v>
          </cell>
          <cell r="H128">
            <v>12.25</v>
          </cell>
          <cell r="I128" t="str">
            <v>SALDO RESTANTE É RESERVADO</v>
          </cell>
        </row>
        <row r="129">
          <cell r="A129">
            <v>118</v>
          </cell>
          <cell r="B129">
            <v>15</v>
          </cell>
          <cell r="C129" t="str">
            <v>INTERRUPTOR, TIPO SIMPLES, QUANTIDADE SEÇÕES 2 UN, POSIÇÃO RELATIVA EMBUTIR</v>
          </cell>
          <cell r="D129">
            <v>130</v>
          </cell>
          <cell r="E129">
            <v>0</v>
          </cell>
          <cell r="F129">
            <v>130</v>
          </cell>
          <cell r="G129">
            <v>43</v>
          </cell>
          <cell r="H129">
            <v>3.59</v>
          </cell>
          <cell r="I129" t="str">
            <v>SALDO RESTANTE É RESERVADO</v>
          </cell>
        </row>
        <row r="130">
          <cell r="A130">
            <v>119</v>
          </cell>
          <cell r="B130">
            <v>22</v>
          </cell>
          <cell r="C130" t="str">
            <v>INTERRUPTOR DE EMBUTIR, CONJUGADO DE DUAS SEÇÕES COM UMA TOMADA.</v>
          </cell>
          <cell r="D130">
            <v>130</v>
          </cell>
          <cell r="E130">
            <v>50</v>
          </cell>
          <cell r="F130">
            <v>80</v>
          </cell>
          <cell r="G130">
            <v>0</v>
          </cell>
          <cell r="H130">
            <v>5.51</v>
          </cell>
          <cell r="I130" t="str">
            <v>SALDO RESTANTE É RESERVADO</v>
          </cell>
        </row>
        <row r="131">
          <cell r="A131">
            <v>120</v>
          </cell>
          <cell r="B131">
            <v>15</v>
          </cell>
          <cell r="C131" t="str">
            <v>INTERRUPTOR DE EMBUTIR, CONJUGADO DE UMA SEÇÃO COM UMA TOMADA.</v>
          </cell>
          <cell r="D131">
            <v>130</v>
          </cell>
          <cell r="E131">
            <v>100</v>
          </cell>
          <cell r="F131">
            <v>30</v>
          </cell>
          <cell r="G131">
            <v>30</v>
          </cell>
          <cell r="H131">
            <v>3.89</v>
          </cell>
          <cell r="I131" t="str">
            <v>SALDO RESTANTE É RESERVADO</v>
          </cell>
        </row>
        <row r="132">
          <cell r="A132">
            <v>121</v>
          </cell>
          <cell r="B132">
            <v>15</v>
          </cell>
          <cell r="C132" t="str">
            <v>INTERRUPTOR SIMPLES DE EMBUTIR, UMA SEÇÃO</v>
          </cell>
          <cell r="D132">
            <v>130</v>
          </cell>
          <cell r="E132">
            <v>100</v>
          </cell>
          <cell r="F132">
            <v>30</v>
          </cell>
          <cell r="G132">
            <v>30</v>
          </cell>
          <cell r="H132">
            <v>2.13</v>
          </cell>
          <cell r="I132" t="str">
            <v>SALDO RESTANTE É RESERVADO</v>
          </cell>
        </row>
        <row r="133">
          <cell r="A133">
            <v>122</v>
          </cell>
          <cell r="B133">
            <v>15</v>
          </cell>
          <cell r="C133" t="str">
            <v>INTERRUPTOR, INTERNO COM TRÊS SEÇÕES, EMBUTIR.</v>
          </cell>
          <cell r="D133">
            <v>130</v>
          </cell>
          <cell r="E133">
            <v>0</v>
          </cell>
          <cell r="F133">
            <v>130</v>
          </cell>
          <cell r="G133">
            <v>13</v>
          </cell>
          <cell r="H133">
            <v>4.97</v>
          </cell>
          <cell r="I133">
            <v>0</v>
          </cell>
        </row>
        <row r="134">
          <cell r="A134">
            <v>123</v>
          </cell>
          <cell r="B134">
            <v>22</v>
          </cell>
          <cell r="C134" t="str">
            <v>INTERRUPTOR, TIPO SOBREPOR, QUANTIDADE PÓLOS 2 UN, QUANTIDADE SEÇÕES 1 UN, QUANTIDADE ALAVANCAS 2 UN, CARACTERÍSTICAS ADICIONAIS ESPELHO</v>
          </cell>
          <cell r="D134">
            <v>50</v>
          </cell>
          <cell r="E134">
            <v>20</v>
          </cell>
          <cell r="F134">
            <v>30</v>
          </cell>
          <cell r="G134">
            <v>0</v>
          </cell>
          <cell r="H134">
            <v>3.37</v>
          </cell>
          <cell r="I134">
            <v>0</v>
          </cell>
        </row>
        <row r="135">
          <cell r="A135">
            <v>124</v>
          </cell>
          <cell r="B135">
            <v>22</v>
          </cell>
          <cell r="C135" t="str">
            <v>INTERRUPTOR, TIPO SOBREPOR, QUANTIDADE PÓLOS 2 UN, QUANTIDADE SEÇÕES 2 UN, QUANTIDADE ALAVANCAS 2 UN, CARACTERÍSTICAS ADICIONAIS ESPELHO</v>
          </cell>
          <cell r="D135">
            <v>50</v>
          </cell>
          <cell r="E135">
            <v>20</v>
          </cell>
          <cell r="F135">
            <v>30</v>
          </cell>
          <cell r="G135">
            <v>0</v>
          </cell>
          <cell r="H135">
            <v>5.16</v>
          </cell>
          <cell r="I135">
            <v>0</v>
          </cell>
        </row>
        <row r="136">
          <cell r="A136">
            <v>125</v>
          </cell>
          <cell r="B136" t="str">
            <v>CLD</v>
          </cell>
          <cell r="C136" t="str">
            <v>ISOLADOR COM FIXAÇÃO EM HASTES DE VERGALHÃO. ACOMPANHA ROSCA PARA FIXAR O ISOLADOR NO VERGALHÃO DE FERRO OU CANO. APLICAÇÃO VERGALHÃO DE NO MÍNIMO 8 MM E NO MÁXIMO 19,5 MM. POSSUI PROTEÇÃO CONTRA RAIOS ULTRAVIOLETAS. GARANTIA 12 MESES.</v>
          </cell>
          <cell r="D136">
            <v>1000</v>
          </cell>
          <cell r="E136">
            <v>0</v>
          </cell>
          <cell r="F136">
            <v>1000</v>
          </cell>
          <cell r="G136">
            <v>0</v>
          </cell>
          <cell r="H136" t="str">
            <v>-</v>
          </cell>
          <cell r="I136">
            <v>0</v>
          </cell>
        </row>
        <row r="137">
          <cell r="A137">
            <v>126</v>
          </cell>
          <cell r="B137">
            <v>20</v>
          </cell>
          <cell r="C137" t="str">
            <v>ISOLADOR TIPO CASTANHA, FABRICADO EM PLÁSTICO DE ALTA RESISTÊNCIA, UTILIZADO NOS CANTOS E NO ARRANQUE DAS CERCAS, POSSUI AMPLOS FUROS PARA PASSAGEM DO ARAME E PARA PERMITIR FÁCIL ESCOAMENTO DA ÁGUA DA CHUVA, ELEVADA RESISTÊNCIA MECÂNICA E PROTEÇÃO CONTRA RAIOS ULTRAVIOLETA.</v>
          </cell>
          <cell r="D137">
            <v>105</v>
          </cell>
          <cell r="E137">
            <v>105</v>
          </cell>
          <cell r="F137">
            <v>0</v>
          </cell>
          <cell r="G137">
            <v>0</v>
          </cell>
          <cell r="H137">
            <v>2.99</v>
          </cell>
          <cell r="I137">
            <v>0</v>
          </cell>
        </row>
        <row r="138">
          <cell r="A138">
            <v>127</v>
          </cell>
          <cell r="B138" t="str">
            <v>CLD</v>
          </cell>
          <cell r="C138" t="str">
            <v>ISOLADOR TIPO W. MATERIAL POLIETILENO. APLICAÇÃO USADO PARA PASSAGEM DE ARAME NO MOURÃO. POSSUI PROTEÇÃO CONTRA RAIOS ULTRAVIOLETAS.</v>
          </cell>
          <cell r="D138">
            <v>325</v>
          </cell>
          <cell r="E138">
            <v>0</v>
          </cell>
          <cell r="F138">
            <v>325</v>
          </cell>
          <cell r="G138">
            <v>0</v>
          </cell>
          <cell r="H138" t="str">
            <v>-</v>
          </cell>
          <cell r="I138">
            <v>0</v>
          </cell>
        </row>
        <row r="139">
          <cell r="A139">
            <v>128</v>
          </cell>
          <cell r="B139">
            <v>11</v>
          </cell>
          <cell r="C139" t="str">
            <v>ISOLADORES BUCHA PARA TRANSFORMADOR.</v>
          </cell>
          <cell r="D139">
            <v>30</v>
          </cell>
          <cell r="E139">
            <v>4</v>
          </cell>
          <cell r="F139">
            <v>26</v>
          </cell>
          <cell r="G139">
            <v>0</v>
          </cell>
          <cell r="H139">
            <v>195.8</v>
          </cell>
          <cell r="I139">
            <v>0</v>
          </cell>
        </row>
        <row r="140">
          <cell r="A140">
            <v>129</v>
          </cell>
          <cell r="B140" t="str">
            <v>CLD</v>
          </cell>
          <cell r="C140" t="str">
            <v>KIT PARA-RAIOS PARA CERCA ELÉTRICA. APLICAÇÃO PROTEGE O APARELHO DE CERCA ELÉTRICA DE DESCARGAS DE RAIOS INDUZIDAS SOBRE AS CERCAS ELETRIFICADAS. ITENS INCLUSOS: MOLA, ISOLADOR DE CANTO, PROTETOR DE RAIOS (REPARO DE PORCELANA), ABRAÇADEIRAS PARA UNIR A MOLA AO ARAME.</v>
          </cell>
          <cell r="D140">
            <v>10</v>
          </cell>
          <cell r="E140">
            <v>0</v>
          </cell>
          <cell r="F140">
            <v>10</v>
          </cell>
          <cell r="G140">
            <v>0</v>
          </cell>
          <cell r="H140" t="str">
            <v>-</v>
          </cell>
          <cell r="I140">
            <v>0</v>
          </cell>
        </row>
        <row r="141">
          <cell r="A141">
            <v>130</v>
          </cell>
          <cell r="B141">
            <v>23</v>
          </cell>
          <cell r="C141" t="str">
            <v>LÂMPADA HALÓGENA 333MM, 2000 W X 220 V</v>
          </cell>
          <cell r="D141">
            <v>130</v>
          </cell>
          <cell r="E141">
            <v>0</v>
          </cell>
          <cell r="F141">
            <v>130</v>
          </cell>
          <cell r="G141">
            <v>0</v>
          </cell>
          <cell r="H141">
            <v>38</v>
          </cell>
          <cell r="I141">
            <v>0</v>
          </cell>
        </row>
        <row r="142">
          <cell r="A142">
            <v>131</v>
          </cell>
          <cell r="B142">
            <v>2</v>
          </cell>
          <cell r="C142" t="str">
            <v>LÂMPADA DE BULBO TIPO VELA DE 40 W X 127 V. BASE E-27.</v>
          </cell>
          <cell r="D142">
            <v>130</v>
          </cell>
          <cell r="E142">
            <v>10</v>
          </cell>
          <cell r="F142">
            <v>120</v>
          </cell>
          <cell r="G142">
            <v>0</v>
          </cell>
          <cell r="H142">
            <v>2.57</v>
          </cell>
          <cell r="I142">
            <v>0</v>
          </cell>
        </row>
        <row r="143">
          <cell r="A143">
            <v>132</v>
          </cell>
          <cell r="B143">
            <v>2</v>
          </cell>
          <cell r="C143" t="str">
            <v>LÂMPADA DE BULBO TIPO VELA DE 60 W X 127 V. BASE E-27.</v>
          </cell>
          <cell r="D143">
            <v>130</v>
          </cell>
          <cell r="E143">
            <v>0</v>
          </cell>
          <cell r="F143">
            <v>130</v>
          </cell>
          <cell r="G143">
            <v>0</v>
          </cell>
          <cell r="H143">
            <v>2.21</v>
          </cell>
          <cell r="I143" t="str">
            <v>SALDO RESTANTE É RESERVADO</v>
          </cell>
        </row>
        <row r="144">
          <cell r="A144">
            <v>133</v>
          </cell>
          <cell r="B144">
            <v>15</v>
          </cell>
          <cell r="C144" t="str">
            <v>LÂMPADA FLUORESCENTE COMPACTA COM BASE E-27, POTÊNCIA MÍNIMA 23 W X 127V, FORMATO RETO.</v>
          </cell>
          <cell r="D144">
            <v>675</v>
          </cell>
          <cell r="E144">
            <v>50</v>
          </cell>
          <cell r="F144">
            <v>625</v>
          </cell>
          <cell r="G144">
            <v>100</v>
          </cell>
          <cell r="H144">
            <v>9.7100000000000009</v>
          </cell>
          <cell r="I144" t="str">
            <v>SALDO RESTANTE É RESERVADO</v>
          </cell>
        </row>
        <row r="145">
          <cell r="A145">
            <v>134</v>
          </cell>
          <cell r="B145" t="str">
            <v>CLD</v>
          </cell>
          <cell r="C145" t="str">
            <v>LÂMPADA FLUORESCENTE COMPACTA COM BASE E-27, POTÊNCIA MÍNIMA 23 W X 220 V, FORMATO RETO.</v>
          </cell>
          <cell r="D145">
            <v>290</v>
          </cell>
          <cell r="E145">
            <v>0</v>
          </cell>
          <cell r="F145">
            <v>290</v>
          </cell>
          <cell r="G145">
            <v>0</v>
          </cell>
          <cell r="H145" t="str">
            <v>-</v>
          </cell>
          <cell r="I145">
            <v>0</v>
          </cell>
        </row>
        <row r="146">
          <cell r="A146">
            <v>135</v>
          </cell>
          <cell r="B146">
            <v>5</v>
          </cell>
          <cell r="C146" t="str">
            <v>LÂMPADA FLUORESCENTE COMPACTA COM BASE E-27, POTÊNCIA MÍNIMA 45 W X 127V, FORMATO RETO.</v>
          </cell>
          <cell r="D146">
            <v>650</v>
          </cell>
          <cell r="E146">
            <v>135</v>
          </cell>
          <cell r="F146">
            <v>515</v>
          </cell>
          <cell r="G146">
            <v>0</v>
          </cell>
          <cell r="H146">
            <v>23.5</v>
          </cell>
          <cell r="I146" t="str">
            <v>SALDO RESTANTE É RESERVADO</v>
          </cell>
        </row>
        <row r="147">
          <cell r="A147">
            <v>136</v>
          </cell>
          <cell r="B147">
            <v>5</v>
          </cell>
          <cell r="C147" t="str">
            <v>LÂMPADA FLUORESCENTE COMPACTA 85W, VOLTAGEM 220/240, BASE E - E-40. FORMATO ESPIRAL.</v>
          </cell>
          <cell r="D147">
            <v>50</v>
          </cell>
          <cell r="E147">
            <v>30</v>
          </cell>
          <cell r="F147">
            <v>20</v>
          </cell>
          <cell r="G147">
            <v>0</v>
          </cell>
          <cell r="H147">
            <v>45</v>
          </cell>
          <cell r="I147">
            <v>0</v>
          </cell>
        </row>
        <row r="148">
          <cell r="A148">
            <v>137</v>
          </cell>
          <cell r="B148">
            <v>15</v>
          </cell>
          <cell r="C148" t="str">
            <v>LÂMPADA FLUORESCENTE COMPACTA, TIPO MINI, FORMATO 3 U. POTÊNCIA MÍNIMA DE 11W. TENSÃO 127V. INDICADA PARA USO EM SPOT TIPO EMBUTIDO.</v>
          </cell>
          <cell r="D148">
            <v>225</v>
          </cell>
          <cell r="E148">
            <v>100</v>
          </cell>
          <cell r="F148">
            <v>125</v>
          </cell>
          <cell r="G148">
            <v>125</v>
          </cell>
          <cell r="H148">
            <v>7.9</v>
          </cell>
          <cell r="I148">
            <v>0</v>
          </cell>
        </row>
        <row r="149">
          <cell r="A149">
            <v>138</v>
          </cell>
          <cell r="B149">
            <v>13</v>
          </cell>
          <cell r="C149" t="str">
            <v>LÂMPADA FLUORESCENTE DE 40W X127V. BULBO T10.</v>
          </cell>
          <cell r="D149">
            <v>1080</v>
          </cell>
          <cell r="E149">
            <v>500</v>
          </cell>
          <cell r="F149">
            <v>580</v>
          </cell>
          <cell r="G149">
            <v>702</v>
          </cell>
          <cell r="H149">
            <v>4.7</v>
          </cell>
          <cell r="I149" t="str">
            <v>SALDO RESTANTE É RESERVADO</v>
          </cell>
        </row>
        <row r="150">
          <cell r="A150">
            <v>139</v>
          </cell>
          <cell r="B150">
            <v>15</v>
          </cell>
          <cell r="C150" t="str">
            <v>LÂMPADA FLUORESCENTE TUBULAR DE 20 W X 127V. BULBO T10.</v>
          </cell>
          <cell r="D150">
            <v>650</v>
          </cell>
          <cell r="E150">
            <v>50</v>
          </cell>
          <cell r="F150">
            <v>600</v>
          </cell>
          <cell r="G150">
            <v>300</v>
          </cell>
          <cell r="H150">
            <v>4.0999999999999996</v>
          </cell>
          <cell r="I150" t="str">
            <v>SALDO RESTANTE É RESERVADO</v>
          </cell>
        </row>
        <row r="151">
          <cell r="A151">
            <v>140</v>
          </cell>
          <cell r="B151">
            <v>15</v>
          </cell>
          <cell r="C151" t="str">
            <v>LÂMPADA FLUORESCENTE TUBULAR DE 32 W X 127V.</v>
          </cell>
          <cell r="D151">
            <v>390</v>
          </cell>
          <cell r="E151">
            <v>50</v>
          </cell>
          <cell r="F151">
            <v>340</v>
          </cell>
          <cell r="G151">
            <v>100</v>
          </cell>
          <cell r="H151">
            <v>4.3</v>
          </cell>
          <cell r="I151" t="str">
            <v>SALDO RESTANTE É RESERVADO</v>
          </cell>
        </row>
        <row r="152">
          <cell r="A152">
            <v>141</v>
          </cell>
          <cell r="B152" t="str">
            <v>CLD</v>
          </cell>
          <cell r="C152" t="str">
            <v>LÂMPADA FLUORESCENTE, TIPO TUBULAR, BASE BIPINO, POTÊNCIA 110 W X 220 V.</v>
          </cell>
          <cell r="D152">
            <v>130</v>
          </cell>
          <cell r="E152">
            <v>0</v>
          </cell>
          <cell r="F152">
            <v>130</v>
          </cell>
          <cell r="G152">
            <v>0</v>
          </cell>
          <cell r="H152" t="str">
            <v>-</v>
          </cell>
          <cell r="I152">
            <v>0</v>
          </cell>
        </row>
        <row r="153">
          <cell r="A153">
            <v>142</v>
          </cell>
          <cell r="B153">
            <v>19</v>
          </cell>
          <cell r="C153" t="str">
            <v>LÂMPADA MISTA DE 250 W X 220 V BOCAL BASE E- 40.</v>
          </cell>
          <cell r="D153">
            <v>650</v>
          </cell>
          <cell r="E153">
            <v>0</v>
          </cell>
          <cell r="F153">
            <v>650</v>
          </cell>
          <cell r="G153">
            <v>0</v>
          </cell>
          <cell r="H153">
            <v>15.9</v>
          </cell>
          <cell r="I153">
            <v>0</v>
          </cell>
        </row>
        <row r="154">
          <cell r="A154">
            <v>143</v>
          </cell>
          <cell r="B154" t="str">
            <v>CLD</v>
          </cell>
          <cell r="C154" t="str">
            <v>LÂMPADA MISTA DE 250 W X 220V BOCAL DE BASE E- 27.</v>
          </cell>
          <cell r="D154">
            <v>130</v>
          </cell>
          <cell r="E154">
            <v>0</v>
          </cell>
          <cell r="F154">
            <v>130</v>
          </cell>
          <cell r="G154">
            <v>0</v>
          </cell>
          <cell r="H154" t="str">
            <v>-</v>
          </cell>
          <cell r="I154">
            <v>0</v>
          </cell>
        </row>
        <row r="155">
          <cell r="A155">
            <v>144</v>
          </cell>
          <cell r="B155">
            <v>19</v>
          </cell>
          <cell r="C155" t="str">
            <v>LÂMPADA VAPOR DE MERCÚRIO 250 W X 220 V BASE E-40.</v>
          </cell>
          <cell r="D155">
            <v>130</v>
          </cell>
          <cell r="E155">
            <v>0</v>
          </cell>
          <cell r="F155">
            <v>130</v>
          </cell>
          <cell r="G155">
            <v>0</v>
          </cell>
          <cell r="H155">
            <v>15</v>
          </cell>
          <cell r="I155">
            <v>0</v>
          </cell>
        </row>
        <row r="156">
          <cell r="A156">
            <v>145</v>
          </cell>
          <cell r="B156">
            <v>3</v>
          </cell>
          <cell r="C156" t="str">
            <v>LÂMPADA VAPOR DE MERCÚRIO 400 W X 220 V BASE E-40.</v>
          </cell>
          <cell r="D156">
            <v>100</v>
          </cell>
          <cell r="E156">
            <v>65</v>
          </cell>
          <cell r="F156">
            <v>35</v>
          </cell>
          <cell r="G156">
            <v>0</v>
          </cell>
          <cell r="H156">
            <v>32.909999999999997</v>
          </cell>
          <cell r="I156">
            <v>0</v>
          </cell>
        </row>
        <row r="157">
          <cell r="A157">
            <v>146</v>
          </cell>
          <cell r="B157">
            <v>3</v>
          </cell>
          <cell r="C157" t="str">
            <v>LÂMPADA VAPOR DE SÓDIO ALTA PRESSÃO 250 W X 220 V.</v>
          </cell>
          <cell r="D157">
            <v>1040</v>
          </cell>
          <cell r="E157">
            <v>845</v>
          </cell>
          <cell r="F157">
            <v>195</v>
          </cell>
          <cell r="G157">
            <v>0</v>
          </cell>
          <cell r="H157">
            <v>24.28</v>
          </cell>
          <cell r="I157">
            <v>0</v>
          </cell>
        </row>
        <row r="158">
          <cell r="A158">
            <v>147</v>
          </cell>
          <cell r="B158">
            <v>3</v>
          </cell>
          <cell r="C158" t="str">
            <v>LÂMPADA VAPOR DE SÓDIO ALTA PRESSÃO 400 W X 220V.</v>
          </cell>
          <cell r="D158">
            <v>130</v>
          </cell>
          <cell r="E158">
            <v>65</v>
          </cell>
          <cell r="F158">
            <v>65</v>
          </cell>
          <cell r="G158">
            <v>0</v>
          </cell>
          <cell r="H158">
            <v>29.37</v>
          </cell>
          <cell r="I158">
            <v>0</v>
          </cell>
        </row>
        <row r="159">
          <cell r="A159">
            <v>148</v>
          </cell>
          <cell r="B159" t="str">
            <v>CLD</v>
          </cell>
          <cell r="C159" t="str">
            <v>LUMINÁRIA, MATERIAL CORPO ALUMÍNIO FUNDIDO, TIPO LÂMPADA VAPOR DE MERCÚRIO, CARACTERÍSTICAS ADICIONAIS COM REATOR, TENSÃO NOMINAL 220, POTÊNCIA NOMINAL LÂMPADA 400</v>
          </cell>
          <cell r="D159">
            <v>130</v>
          </cell>
          <cell r="E159">
            <v>0</v>
          </cell>
          <cell r="F159">
            <v>130</v>
          </cell>
          <cell r="G159">
            <v>0</v>
          </cell>
          <cell r="H159" t="str">
            <v>-</v>
          </cell>
          <cell r="I159">
            <v>0</v>
          </cell>
        </row>
        <row r="160">
          <cell r="A160">
            <v>149</v>
          </cell>
          <cell r="B160">
            <v>19</v>
          </cell>
          <cell r="C160" t="str">
            <v>LUMINÁRIA, TIPO EMERGÊNCIA, MATERIAL CORPO ACRÍLICO/PVC RÍGIDO, FORMATO TUBULAR, TIPO LÂMPADA FLUORESCENTE TUBULAR, QUANTIDADE LÂMPADAS 2, CARACTERÍSTICAS ADICIONAIS C/ BOTÃO TESTE, FLUXO LUMINOSO 40 LUMENS, BATERIA, DIMENSÕES 34,5 X 12 X 12, APLICAÇÃO SISTEMA DE ILUMINAÇÃO DE EMERGÊNCIA PREDIAL, TIPO SOQUETE BI-PINO, TENSÃO NOMINAL 127/220, TENSÃO ALIMENTAÇÃO 6, POTÊNCIA NOMINAL LÂMPADA 15</v>
          </cell>
          <cell r="D160">
            <v>10</v>
          </cell>
          <cell r="E160">
            <v>0</v>
          </cell>
          <cell r="F160">
            <v>10</v>
          </cell>
          <cell r="G160">
            <v>0</v>
          </cell>
          <cell r="H160">
            <v>30</v>
          </cell>
          <cell r="I160">
            <v>0</v>
          </cell>
        </row>
        <row r="161">
          <cell r="A161">
            <v>150</v>
          </cell>
          <cell r="B161">
            <v>15</v>
          </cell>
          <cell r="C161" t="str">
            <v>LUVA ELETRODUTO, MATERIAL PVC RÍGIDO, TIPO FIXAÇÃO ROSCÁVEL, BITOLA 3/4 POL, COR PRETA</v>
          </cell>
          <cell r="D161">
            <v>30</v>
          </cell>
          <cell r="E161">
            <v>0</v>
          </cell>
          <cell r="F161">
            <v>30</v>
          </cell>
          <cell r="G161">
            <v>0</v>
          </cell>
          <cell r="H161">
            <v>0.59</v>
          </cell>
          <cell r="I161">
            <v>0</v>
          </cell>
        </row>
        <row r="162">
          <cell r="A162">
            <v>151</v>
          </cell>
          <cell r="B162">
            <v>15</v>
          </cell>
          <cell r="C162" t="str">
            <v>PLAFONIER EM PVC NA COR PRETA COM SOQUETE EM PORCELANA E-27 / 200W SOBRE POR.</v>
          </cell>
          <cell r="D162">
            <v>40</v>
          </cell>
          <cell r="E162">
            <v>20</v>
          </cell>
          <cell r="F162">
            <v>20</v>
          </cell>
          <cell r="G162">
            <v>20</v>
          </cell>
          <cell r="H162">
            <v>2.5</v>
          </cell>
          <cell r="I162">
            <v>0</v>
          </cell>
        </row>
        <row r="163">
          <cell r="A163">
            <v>152</v>
          </cell>
          <cell r="B163">
            <v>15</v>
          </cell>
          <cell r="C163" t="str">
            <v>QUADRO ELÉTRICO MEDINDO300X300X200 MM, COM PLACA PARA INSTALAÇÃO DE EQUIPAMENTOS NA COR LARANJA, PARA APLICAÇÃO DE COMANDOS (SOBRE POR).</v>
          </cell>
          <cell r="D163">
            <v>30</v>
          </cell>
          <cell r="E163">
            <v>0</v>
          </cell>
          <cell r="F163">
            <v>30</v>
          </cell>
          <cell r="G163">
            <v>1</v>
          </cell>
          <cell r="H163">
            <v>86.4</v>
          </cell>
          <cell r="I163">
            <v>0</v>
          </cell>
        </row>
        <row r="164">
          <cell r="A164">
            <v>153</v>
          </cell>
          <cell r="B164">
            <v>7</v>
          </cell>
          <cell r="C164" t="str">
            <v>REATOR ELETRÔNICO DUPLO PARA LÂMPADA FLUORESCENTE 20 W X 127 V.</v>
          </cell>
          <cell r="D164">
            <v>260</v>
          </cell>
          <cell r="E164">
            <v>150</v>
          </cell>
          <cell r="F164">
            <v>110</v>
          </cell>
          <cell r="G164">
            <v>0</v>
          </cell>
          <cell r="H164">
            <v>10.86</v>
          </cell>
          <cell r="I164" t="str">
            <v>SALDO RESTANTE É RESERVADO</v>
          </cell>
        </row>
        <row r="165">
          <cell r="A165">
            <v>154</v>
          </cell>
          <cell r="B165">
            <v>7</v>
          </cell>
          <cell r="C165" t="str">
            <v>REATOR ELETRÔNICO DUPLO PARA LÂMPADA FLUORESCENTE 32 W X 127 V.</v>
          </cell>
          <cell r="D165">
            <v>260</v>
          </cell>
          <cell r="E165">
            <v>148</v>
          </cell>
          <cell r="F165">
            <v>112</v>
          </cell>
          <cell r="G165">
            <v>0</v>
          </cell>
          <cell r="H165">
            <v>11.82</v>
          </cell>
          <cell r="I165">
            <v>0</v>
          </cell>
        </row>
        <row r="166">
          <cell r="A166">
            <v>155</v>
          </cell>
          <cell r="B166">
            <v>7</v>
          </cell>
          <cell r="C166" t="str">
            <v>REATOR ELETRÔNICO DUPLO PARA LÂMPADA FLUORESCENTE 40 W X 127 V.</v>
          </cell>
          <cell r="D166">
            <v>1040</v>
          </cell>
          <cell r="E166">
            <v>620</v>
          </cell>
          <cell r="F166">
            <v>420</v>
          </cell>
          <cell r="G166">
            <v>0</v>
          </cell>
          <cell r="H166">
            <v>13.2</v>
          </cell>
          <cell r="I166" t="str">
            <v>SALDO RESTANTE É RESERVADO</v>
          </cell>
        </row>
        <row r="167">
          <cell r="A167">
            <v>156</v>
          </cell>
          <cell r="B167" t="str">
            <v>CLD</v>
          </cell>
          <cell r="C167" t="str">
            <v>REATOR LÂMPADA, QUANTIDADE LÂMPADAS 2, POTÊNCIA LÂMPADA 40, TENSÃO ALIMENTAÇÃO 127/220, CARACTERÍSTICAS ADICIONAIS ALTO FATOR DE POTÊNCIA E FILTRO DE HARMÔNICAS, THD, TIPO ELETRÔNICO, FREQUÊNCIA 60.</v>
          </cell>
          <cell r="D167">
            <v>20</v>
          </cell>
          <cell r="E167">
            <v>0</v>
          </cell>
          <cell r="F167">
            <v>20</v>
          </cell>
          <cell r="G167">
            <v>0</v>
          </cell>
          <cell r="H167" t="str">
            <v>-</v>
          </cell>
          <cell r="I167">
            <v>0</v>
          </cell>
        </row>
        <row r="168">
          <cell r="A168">
            <v>157</v>
          </cell>
          <cell r="B168">
            <v>8</v>
          </cell>
          <cell r="C168" t="str">
            <v>REATOR PARA LÂMPADA VAPOR DE SÓDIO ALTA PRESSÃO 400 W X 220 V USO INTERNO, COM CAPACITOR.</v>
          </cell>
          <cell r="D168">
            <v>130</v>
          </cell>
          <cell r="E168">
            <v>20</v>
          </cell>
          <cell r="F168">
            <v>110</v>
          </cell>
          <cell r="G168">
            <v>0</v>
          </cell>
          <cell r="H168">
            <v>54.35</v>
          </cell>
          <cell r="I168">
            <v>0</v>
          </cell>
        </row>
        <row r="169">
          <cell r="A169">
            <v>158</v>
          </cell>
          <cell r="B169">
            <v>8</v>
          </cell>
          <cell r="C169" t="str">
            <v>REATOR PARA LÂMPADA VAPOR DE SÓDIO ALTA PRESSÃO DE 250 W X 220 V USO EXTERNO, COM CAPACITOR.</v>
          </cell>
          <cell r="D169">
            <v>670</v>
          </cell>
          <cell r="E169">
            <v>330</v>
          </cell>
          <cell r="F169">
            <v>340</v>
          </cell>
          <cell r="G169">
            <v>0</v>
          </cell>
          <cell r="H169">
            <v>40.51</v>
          </cell>
          <cell r="I169">
            <v>0</v>
          </cell>
        </row>
        <row r="170">
          <cell r="A170">
            <v>159</v>
          </cell>
          <cell r="B170">
            <v>8</v>
          </cell>
          <cell r="C170" t="str">
            <v>REATOR PARA LÂMPADA VAPOR DE SÓDIO ALTA PRESSÃO DE 250 W X 220 V USO INTERNO, COM CAPACITOR.</v>
          </cell>
          <cell r="D170">
            <v>670</v>
          </cell>
          <cell r="E170">
            <v>300</v>
          </cell>
          <cell r="F170">
            <v>370</v>
          </cell>
          <cell r="G170">
            <v>0</v>
          </cell>
          <cell r="H170">
            <v>40.51</v>
          </cell>
          <cell r="I170">
            <v>0</v>
          </cell>
        </row>
        <row r="171">
          <cell r="A171">
            <v>160</v>
          </cell>
          <cell r="B171">
            <v>8</v>
          </cell>
          <cell r="C171" t="str">
            <v>REATOR PARA LÂMPADA VAPOR DE SÓDIO ALTA PRESSÃO DE 400 W X 220 V USO EXTERNO, COM CAPACITOR.</v>
          </cell>
          <cell r="D171">
            <v>130</v>
          </cell>
          <cell r="E171">
            <v>30</v>
          </cell>
          <cell r="F171">
            <v>100</v>
          </cell>
          <cell r="G171">
            <v>0</v>
          </cell>
          <cell r="H171">
            <v>60</v>
          </cell>
          <cell r="I171">
            <v>0</v>
          </cell>
        </row>
        <row r="172">
          <cell r="A172">
            <v>161</v>
          </cell>
          <cell r="B172">
            <v>15</v>
          </cell>
          <cell r="C172" t="str">
            <v>SOQUETE LÂMPADA FLUORESCENTE, MATERIAL TERMOPLÁSTICO, TENSÃO NOMINAL 110/220 V, COR BRANCA</v>
          </cell>
          <cell r="D172">
            <v>520</v>
          </cell>
          <cell r="E172">
            <v>100</v>
          </cell>
          <cell r="F172">
            <v>420</v>
          </cell>
          <cell r="G172">
            <v>150</v>
          </cell>
          <cell r="H172">
            <v>1.03</v>
          </cell>
          <cell r="I172" t="str">
            <v>SALDO RESTANTE É RESERVADO</v>
          </cell>
        </row>
        <row r="173">
          <cell r="A173">
            <v>162</v>
          </cell>
          <cell r="B173">
            <v>23</v>
          </cell>
          <cell r="C173" t="str">
            <v>SPOT, MATERIAL ALUMINIO, PARA DUAS LÂMPADAS ATÉ 25W. COR BRANCA OU PRATA. BOCAL E-27.</v>
          </cell>
          <cell r="D173">
            <v>200</v>
          </cell>
          <cell r="E173">
            <v>15</v>
          </cell>
          <cell r="F173">
            <v>185</v>
          </cell>
          <cell r="G173">
            <v>0</v>
          </cell>
          <cell r="H173">
            <v>28.5</v>
          </cell>
          <cell r="I173">
            <v>0</v>
          </cell>
        </row>
        <row r="174">
          <cell r="A174">
            <v>163</v>
          </cell>
          <cell r="B174">
            <v>15</v>
          </cell>
          <cell r="C174" t="str">
            <v>TOMADA 4X2 2P+T 20A 250V.</v>
          </cell>
          <cell r="D174">
            <v>105</v>
          </cell>
          <cell r="E174">
            <v>0</v>
          </cell>
          <cell r="F174">
            <v>105</v>
          </cell>
          <cell r="G174">
            <v>25</v>
          </cell>
          <cell r="H174">
            <v>2.8</v>
          </cell>
          <cell r="I174" t="str">
            <v>SALDO RESTANTE É RESERVADO</v>
          </cell>
        </row>
        <row r="175">
          <cell r="A175">
            <v>164</v>
          </cell>
          <cell r="B175" t="str">
            <v>CLD</v>
          </cell>
          <cell r="C175" t="str">
            <v>TOMADA BLINDADA, TIPO FÊMEA, POSIÇÃO RELATIVA SOBREPOR, NÚMERO CONTATO 3, FORMATO CONTATO REDONDO, POSIÇÃO CONTATO + 1 CONTATO T, MATERIAL CORPO ALUMÍNIO, MONTAGEM CAIXA ALUMÍNIO REDONDA, CORRENTE NOMINAL 100, TENSÃO NOMINAL 500, NÚMERO PÓLOS 3 P + T, POSIÇÃO CONTATO TERRA 7 H, CARACTERÍSTICA ENTRADA 2 FUROS 2 IN, CARACTERÍSTICAS ADICIONAIS COM TAMPA MOLA</v>
          </cell>
          <cell r="D175">
            <v>105</v>
          </cell>
          <cell r="E175">
            <v>0</v>
          </cell>
          <cell r="F175">
            <v>105</v>
          </cell>
          <cell r="G175">
            <v>0</v>
          </cell>
          <cell r="H175" t="str">
            <v>-</v>
          </cell>
          <cell r="I175">
            <v>0</v>
          </cell>
        </row>
        <row r="176">
          <cell r="A176">
            <v>165</v>
          </cell>
          <cell r="B176">
            <v>15</v>
          </cell>
          <cell r="C176" t="str">
            <v>TOMADA DE EMBUTIR 10 AMPERES TIPO UNIVERSAL.</v>
          </cell>
          <cell r="D176">
            <v>260</v>
          </cell>
          <cell r="E176">
            <v>50</v>
          </cell>
          <cell r="F176">
            <v>210</v>
          </cell>
          <cell r="G176">
            <v>60</v>
          </cell>
          <cell r="H176">
            <v>2.5</v>
          </cell>
          <cell r="I176" t="str">
            <v>SALDO RESTANTE É RESERVADO</v>
          </cell>
        </row>
        <row r="177">
          <cell r="A177">
            <v>166</v>
          </cell>
          <cell r="B177">
            <v>15</v>
          </cell>
          <cell r="C177" t="str">
            <v>TOMADA DE EMBUTIR 20 AMPERES, TIPO UNIVERSAL.</v>
          </cell>
          <cell r="D177">
            <v>260</v>
          </cell>
          <cell r="E177">
            <v>50</v>
          </cell>
          <cell r="F177">
            <v>210</v>
          </cell>
          <cell r="G177">
            <v>60</v>
          </cell>
          <cell r="H177">
            <v>2.79</v>
          </cell>
          <cell r="I177" t="str">
            <v>SALDO RESTANTE É RESERVADO</v>
          </cell>
        </row>
        <row r="178">
          <cell r="A178">
            <v>167</v>
          </cell>
          <cell r="B178">
            <v>15</v>
          </cell>
          <cell r="C178" t="str">
            <v>TOMADA EXTERNA 10 AMPERES TIPO UNIVERSAL, SISTEMA X.</v>
          </cell>
          <cell r="D178">
            <v>260</v>
          </cell>
          <cell r="E178">
            <v>0</v>
          </cell>
          <cell r="F178">
            <v>260</v>
          </cell>
          <cell r="G178">
            <v>100</v>
          </cell>
          <cell r="H178">
            <v>4.12</v>
          </cell>
          <cell r="I178" t="str">
            <v>SALDO RESTANTE É RESERVADO</v>
          </cell>
        </row>
        <row r="179">
          <cell r="A179">
            <v>168</v>
          </cell>
          <cell r="B179">
            <v>15</v>
          </cell>
          <cell r="C179" t="str">
            <v>TOMADA EXTERNA 20 AMPERES UNIVERSAL (SOBREPOR).</v>
          </cell>
          <cell r="D179">
            <v>260</v>
          </cell>
          <cell r="E179">
            <v>0</v>
          </cell>
          <cell r="F179">
            <v>260</v>
          </cell>
          <cell r="G179">
            <v>60</v>
          </cell>
          <cell r="H179">
            <v>2.78</v>
          </cell>
          <cell r="I179">
            <v>0</v>
          </cell>
        </row>
        <row r="180">
          <cell r="A180">
            <v>169</v>
          </cell>
          <cell r="B180">
            <v>15</v>
          </cell>
          <cell r="C180" t="str">
            <v>TOMADA, MODELO TOMADINHA, TIPO COM RABICHO, NÚMERO CONTATO 2 UN, APLICAÇÃO LÂMPADA FLUORESCENTE, MATERIAL PLÁSTICO</v>
          </cell>
          <cell r="D180">
            <v>260</v>
          </cell>
          <cell r="E180">
            <v>0</v>
          </cell>
          <cell r="F180">
            <v>260</v>
          </cell>
          <cell r="G180">
            <v>50</v>
          </cell>
          <cell r="H180">
            <v>1</v>
          </cell>
          <cell r="I180">
            <v>0</v>
          </cell>
        </row>
        <row r="181">
          <cell r="A181">
            <v>170</v>
          </cell>
          <cell r="B181">
            <v>23</v>
          </cell>
          <cell r="C181" t="str">
            <v>TOMADA TELEFONE, TIPO FÊMEA COM SUPORTE DE EMBUTIR, QUANTIDADE PINOS 4, CARACTERÍSTICAS ADICIONAIS PADRÃO TELEBRAS</v>
          </cell>
          <cell r="D181">
            <v>130</v>
          </cell>
          <cell r="E181">
            <v>45</v>
          </cell>
          <cell r="F181">
            <v>85</v>
          </cell>
          <cell r="G181">
            <v>15</v>
          </cell>
          <cell r="H181">
            <v>3</v>
          </cell>
          <cell r="I181">
            <v>0</v>
          </cell>
        </row>
        <row r="182">
          <cell r="A182">
            <v>171</v>
          </cell>
          <cell r="B182">
            <v>22</v>
          </cell>
          <cell r="C182" t="str">
            <v>TOMADA, TIPO SOBREPOR, FORMATO CONTATO UNIVERSAL, COR CORPO BRANCA, CORRENTE NOMINAL 10, TENSÃO NOMINAL 250, NÚMERO PÓLOS 2 P, CARACTERÍSTICAS ADICIONAIS SISTEMA X COM CAIXA 75X75MM.</v>
          </cell>
          <cell r="D182">
            <v>20</v>
          </cell>
          <cell r="E182">
            <v>20</v>
          </cell>
          <cell r="F182">
            <v>0</v>
          </cell>
          <cell r="G182">
            <v>0</v>
          </cell>
          <cell r="H182">
            <v>4.4000000000000004</v>
          </cell>
          <cell r="I182">
            <v>0</v>
          </cell>
        </row>
        <row r="183">
          <cell r="A183">
            <v>172</v>
          </cell>
          <cell r="B183" t="str">
            <v>CLD</v>
          </cell>
          <cell r="C183" t="str">
            <v>TUBO ISOLADOR PARA CERCA ELÉTRICA. ISOLADOR DE LINHA CONFECCIONADO EM LIGA DE POLIETILENO, ISOLA ATÉ 20.000 VOLTS. APLICAÇÃO EM MOURÕES DE MADEIRA FURADOS, PRINCIPALMENTE EM CERCAS PERMANENTES. PROPORCIONA RESISTÊNCIA A IMPACTOS NA CERCA DEVIDO A SUA FORMA DE APLICAÇÃO. COR: AMARELO. BITOLA 7/16´´. PROTEÇÃO CONTRA RAIOS ULTRAVIOLETA. ROLO COM 50 METROS.</v>
          </cell>
          <cell r="D183">
            <v>5</v>
          </cell>
          <cell r="E183">
            <v>0</v>
          </cell>
          <cell r="F183">
            <v>5</v>
          </cell>
          <cell r="G183">
            <v>0</v>
          </cell>
          <cell r="H183" t="str">
            <v>-</v>
          </cell>
          <cell r="I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SALDO OK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CANCELADO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 t="str">
            <v>SALDO RESERVADO PARA OS SOLICITANTES DO PROCESSO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 t="str">
            <v>SEM ESTOQUE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 t="str">
            <v>FIRMA C/ PROBLEMA: SICAF, ENTREGA, ETC.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* POSTERIOR CONFERÊNCIA: SOLICITAÇÕES ENVIADAS AO DCF PARA EMPENHAR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GESTOR: RAFAEL MARTINS - SSRP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Nº</v>
          </cell>
          <cell r="B194" t="str">
            <v>FIRMAS</v>
          </cell>
          <cell r="C194">
            <v>0</v>
          </cell>
          <cell r="D194">
            <v>0</v>
          </cell>
          <cell r="E194">
            <v>0</v>
          </cell>
          <cell r="F194" t="str">
            <v>CNPJ</v>
          </cell>
          <cell r="G194">
            <v>0</v>
          </cell>
          <cell r="H194" t="str">
            <v>SITUAÇÃO</v>
          </cell>
        </row>
        <row r="195">
          <cell r="A195">
            <v>1</v>
          </cell>
          <cell r="B195" t="str">
            <v>NITEROI COMPANY COMERCIO E SERVICOS LIMITADA - ME</v>
          </cell>
          <cell r="C195">
            <v>0</v>
          </cell>
          <cell r="D195">
            <v>0</v>
          </cell>
          <cell r="E195">
            <v>0</v>
          </cell>
          <cell r="F195" t="str">
            <v>08.399.275/0001-51</v>
          </cell>
          <cell r="G195">
            <v>0</v>
          </cell>
          <cell r="H195" t="str">
            <v>OK</v>
          </cell>
        </row>
        <row r="196">
          <cell r="A196">
            <v>2</v>
          </cell>
          <cell r="B196" t="str">
            <v>WZ UNIAO AUTOMACAO E ELETRICA EIRELI - EPP</v>
          </cell>
          <cell r="C196">
            <v>0</v>
          </cell>
          <cell r="D196">
            <v>0</v>
          </cell>
          <cell r="E196">
            <v>0</v>
          </cell>
          <cell r="F196" t="str">
            <v>08.772.301/0001-45</v>
          </cell>
          <cell r="G196">
            <v>0</v>
          </cell>
          <cell r="H196" t="str">
            <v>OK</v>
          </cell>
        </row>
        <row r="197">
          <cell r="A197">
            <v>3</v>
          </cell>
          <cell r="B197" t="str">
            <v>IMEDIATO COMERCIAL ELETRICA E FERRAMENTAS LTDA - ME</v>
          </cell>
          <cell r="C197">
            <v>0</v>
          </cell>
          <cell r="D197">
            <v>0</v>
          </cell>
          <cell r="E197">
            <v>0</v>
          </cell>
          <cell r="F197" t="str">
            <v>09.271.251/0001-85</v>
          </cell>
          <cell r="G197">
            <v>0</v>
          </cell>
          <cell r="H197" t="str">
            <v>OK</v>
          </cell>
        </row>
        <row r="198">
          <cell r="A198">
            <v>4</v>
          </cell>
          <cell r="B198" t="str">
            <v>LUPE INDUSTRIA E COMERCIO DE COMPONENTES ELETRONICOS LT</v>
          </cell>
          <cell r="C198">
            <v>0</v>
          </cell>
          <cell r="D198">
            <v>0</v>
          </cell>
          <cell r="E198">
            <v>0</v>
          </cell>
          <cell r="F198" t="str">
            <v>09.539.984/0001-58</v>
          </cell>
          <cell r="G198">
            <v>0</v>
          </cell>
          <cell r="H198" t="str">
            <v>IMPEDIMENTO DE LICITAR COM ÓRGÃOS DO GOVERNO FEDERAL ATÉ 06/08/2017.</v>
          </cell>
        </row>
        <row r="199">
          <cell r="A199">
            <v>5</v>
          </cell>
          <cell r="B199" t="str">
            <v>EMPLOY COMERCIO E SERVICOS - EIRELI - EPP</v>
          </cell>
          <cell r="C199">
            <v>0</v>
          </cell>
          <cell r="D199">
            <v>0</v>
          </cell>
          <cell r="E199">
            <v>0</v>
          </cell>
          <cell r="F199" t="str">
            <v>10.974.412/0001-86</v>
          </cell>
          <cell r="G199">
            <v>0</v>
          </cell>
          <cell r="H199" t="str">
            <v>OK</v>
          </cell>
        </row>
        <row r="200">
          <cell r="A200">
            <v>6</v>
          </cell>
          <cell r="B200" t="str">
            <v>STAR NETWORKS COMERCIO ELETRO ELETRONICOS EIRELI - EPP</v>
          </cell>
          <cell r="C200">
            <v>0</v>
          </cell>
          <cell r="D200">
            <v>0</v>
          </cell>
          <cell r="E200">
            <v>0</v>
          </cell>
          <cell r="F200" t="str">
            <v>11.420.095/0001-19</v>
          </cell>
          <cell r="G200">
            <v>0</v>
          </cell>
          <cell r="H200" t="str">
            <v>OK</v>
          </cell>
        </row>
        <row r="201">
          <cell r="A201">
            <v>7</v>
          </cell>
          <cell r="B201" t="str">
            <v>DR COMERCIO DE MATERIAIS ELETRICOS LTDA - ME</v>
          </cell>
          <cell r="C201">
            <v>0</v>
          </cell>
          <cell r="D201">
            <v>0</v>
          </cell>
          <cell r="E201">
            <v>0</v>
          </cell>
          <cell r="F201" t="str">
            <v>14.229.359/0001-40</v>
          </cell>
          <cell r="G201">
            <v>0</v>
          </cell>
          <cell r="H201" t="str">
            <v>OK</v>
          </cell>
        </row>
        <row r="202">
          <cell r="A202">
            <v>8</v>
          </cell>
          <cell r="B202" t="str">
            <v>ELETRICA RADIANTE MATERIAIS ELETRICOS LTDA - EPP</v>
          </cell>
          <cell r="C202">
            <v>0</v>
          </cell>
          <cell r="D202">
            <v>0</v>
          </cell>
          <cell r="E202">
            <v>0</v>
          </cell>
          <cell r="F202" t="str">
            <v>15.984.883/0001-99</v>
          </cell>
          <cell r="G202">
            <v>0</v>
          </cell>
          <cell r="H202" t="str">
            <v>OK</v>
          </cell>
        </row>
        <row r="203">
          <cell r="A203">
            <v>9</v>
          </cell>
          <cell r="B203" t="str">
            <v>H L P COMERCIO ELETRO-FONIA LTDA - EPP</v>
          </cell>
          <cell r="C203">
            <v>0</v>
          </cell>
          <cell r="D203">
            <v>0</v>
          </cell>
          <cell r="E203">
            <v>0</v>
          </cell>
          <cell r="F203" t="str">
            <v>16.866.828/0001-67</v>
          </cell>
          <cell r="G203">
            <v>0</v>
          </cell>
          <cell r="H203" t="str">
            <v>OK</v>
          </cell>
        </row>
        <row r="204">
          <cell r="A204">
            <v>10</v>
          </cell>
          <cell r="B204" t="str">
            <v>PORTELA LOGÍSTICA E CONSTRUÇÕES EIRELI - ME</v>
          </cell>
          <cell r="C204">
            <v>0</v>
          </cell>
          <cell r="D204">
            <v>0</v>
          </cell>
          <cell r="E204">
            <v>0</v>
          </cell>
          <cell r="F204" t="str">
            <v>16.911.267/0001-70</v>
          </cell>
          <cell r="G204">
            <v>0</v>
          </cell>
          <cell r="H204" t="str">
            <v>OK</v>
          </cell>
        </row>
        <row r="205">
          <cell r="A205">
            <v>11</v>
          </cell>
          <cell r="B205" t="str">
            <v>GR COMERCIO EIRELI - ME</v>
          </cell>
          <cell r="C205">
            <v>0</v>
          </cell>
          <cell r="D205">
            <v>0</v>
          </cell>
          <cell r="E205">
            <v>0</v>
          </cell>
          <cell r="F205" t="str">
            <v>17.451.234/0001-58</v>
          </cell>
          <cell r="G205">
            <v>0</v>
          </cell>
          <cell r="H205" t="str">
            <v>IMPEDIMENTO DE LICITAR COM ÓRGÃOS DO GOVERNO FEDERAL ATÉ 21/08/2017.</v>
          </cell>
        </row>
        <row r="206">
          <cell r="A206">
            <v>12</v>
          </cell>
          <cell r="B206" t="str">
            <v>C V MALFATTI COMPONENTES ELETRONICOS - EPP</v>
          </cell>
          <cell r="C206">
            <v>0</v>
          </cell>
          <cell r="D206">
            <v>0</v>
          </cell>
          <cell r="E206">
            <v>0</v>
          </cell>
          <cell r="F206" t="str">
            <v>19.351.920/0001-82</v>
          </cell>
          <cell r="G206">
            <v>0</v>
          </cell>
          <cell r="H206" t="str">
            <v>OK</v>
          </cell>
        </row>
        <row r="207">
          <cell r="A207">
            <v>13</v>
          </cell>
          <cell r="B207" t="str">
            <v>MASTER ELETRICA DE CAMPO GRANDE LTDA - ME</v>
          </cell>
          <cell r="C207">
            <v>0</v>
          </cell>
          <cell r="D207">
            <v>0</v>
          </cell>
          <cell r="E207">
            <v>0</v>
          </cell>
          <cell r="F207" t="str">
            <v>20.991.236/0001-44</v>
          </cell>
          <cell r="G207">
            <v>0</v>
          </cell>
          <cell r="H207" t="str">
            <v>INSS E RECEITA FEDERAL VENCIDOS</v>
          </cell>
        </row>
        <row r="208">
          <cell r="A208">
            <v>14</v>
          </cell>
          <cell r="B208" t="str">
            <v>HURGE EMPREITEIRA EIRELI - EPP</v>
          </cell>
          <cell r="C208">
            <v>0</v>
          </cell>
          <cell r="D208">
            <v>0</v>
          </cell>
          <cell r="E208">
            <v>0</v>
          </cell>
          <cell r="F208" t="str">
            <v>21.807.865/0001-34</v>
          </cell>
          <cell r="G208">
            <v>0</v>
          </cell>
          <cell r="H208" t="str">
            <v>OK</v>
          </cell>
          <cell r="I208">
            <v>0</v>
          </cell>
        </row>
        <row r="209">
          <cell r="A209">
            <v>15</v>
          </cell>
          <cell r="B209" t="str">
            <v>POTENCIA MATERIAIS DE CONSTRUCAO EIRELI - EPP</v>
          </cell>
          <cell r="C209">
            <v>0</v>
          </cell>
          <cell r="D209">
            <v>0</v>
          </cell>
          <cell r="E209">
            <v>0</v>
          </cell>
          <cell r="F209" t="str">
            <v>22.356.205/0001-47</v>
          </cell>
          <cell r="G209">
            <v>0</v>
          </cell>
          <cell r="H209" t="str">
            <v>IMPEDIMENTO DE LICITAR COM ÓRGÃOS DO GOVERNO FEDERAL. ATÉ 26/07/2017.</v>
          </cell>
          <cell r="I209" t="str">
            <v>OK</v>
          </cell>
        </row>
        <row r="210">
          <cell r="A210">
            <v>16</v>
          </cell>
          <cell r="B210" t="str">
            <v>ZAPP AUTOMACAO E COMERCIO LTDA - ME</v>
          </cell>
          <cell r="C210">
            <v>0</v>
          </cell>
          <cell r="D210">
            <v>0</v>
          </cell>
          <cell r="E210">
            <v>0</v>
          </cell>
          <cell r="F210" t="str">
            <v>22.477.083/0001-47</v>
          </cell>
          <cell r="G210">
            <v>0</v>
          </cell>
          <cell r="H210" t="str">
            <v>INSS E RECEITA FEDERAL VENCIDOS</v>
          </cell>
          <cell r="I210" t="str">
            <v>OK</v>
          </cell>
        </row>
        <row r="211">
          <cell r="A211">
            <v>17</v>
          </cell>
          <cell r="B211" t="str">
            <v>BR EMPREENDIMENTOS SERVICOS .COM LTDA - EPP</v>
          </cell>
          <cell r="C211">
            <v>0</v>
          </cell>
          <cell r="D211">
            <v>0</v>
          </cell>
          <cell r="E211">
            <v>0</v>
          </cell>
          <cell r="F211" t="str">
            <v>23.236.006/0001-68</v>
          </cell>
          <cell r="G211">
            <v>0</v>
          </cell>
          <cell r="H211" t="str">
            <v>OK</v>
          </cell>
          <cell r="I211">
            <v>0</v>
          </cell>
        </row>
        <row r="212">
          <cell r="A212">
            <v>18</v>
          </cell>
          <cell r="B212" t="str">
            <v>VANESSA SANTANA SILVA CPF 12284843689 - ME</v>
          </cell>
          <cell r="C212">
            <v>0</v>
          </cell>
          <cell r="D212">
            <v>0</v>
          </cell>
          <cell r="E212">
            <v>0</v>
          </cell>
          <cell r="F212" t="str">
            <v>23.389.585/0001-89</v>
          </cell>
          <cell r="G212">
            <v>0</v>
          </cell>
          <cell r="H212" t="str">
            <v>OK</v>
          </cell>
          <cell r="I212">
            <v>0</v>
          </cell>
        </row>
        <row r="213">
          <cell r="A213">
            <v>19</v>
          </cell>
          <cell r="B213" t="str">
            <v>RPS COMERCIAL EIRELI - ME</v>
          </cell>
          <cell r="C213">
            <v>0</v>
          </cell>
          <cell r="D213">
            <v>0</v>
          </cell>
          <cell r="E213">
            <v>0</v>
          </cell>
          <cell r="F213" t="str">
            <v>23.915.573/0001-40</v>
          </cell>
          <cell r="G213">
            <v>0</v>
          </cell>
          <cell r="H213" t="str">
            <v>IMPEDIMENTO INDIRETO DE LICITAR COM ÓRGÃOS DO GOVERNO FEDERAL. ATÉ 04/01/2018.</v>
          </cell>
          <cell r="I213">
            <v>0</v>
          </cell>
        </row>
        <row r="214">
          <cell r="A214">
            <v>20</v>
          </cell>
          <cell r="B214" t="str">
            <v>BG COMERCIO E MATERIAIS EIRELI - ME</v>
          </cell>
          <cell r="C214">
            <v>0</v>
          </cell>
          <cell r="D214">
            <v>0</v>
          </cell>
          <cell r="E214">
            <v>0</v>
          </cell>
          <cell r="F214" t="str">
            <v>24.101.048/0001-54</v>
          </cell>
          <cell r="G214">
            <v>0</v>
          </cell>
          <cell r="H214" t="str">
            <v>OK</v>
          </cell>
          <cell r="I214">
            <v>0</v>
          </cell>
        </row>
        <row r="215">
          <cell r="A215">
            <v>21</v>
          </cell>
          <cell r="B215" t="str">
            <v>MORK SOLAR - PRODUTOS E SERVICOS ELETRICOS LTDA - ME</v>
          </cell>
          <cell r="C215">
            <v>0</v>
          </cell>
          <cell r="D215">
            <v>0</v>
          </cell>
          <cell r="E215">
            <v>0</v>
          </cell>
          <cell r="F215" t="str">
            <v>24.616.322/0001-28</v>
          </cell>
          <cell r="G215">
            <v>0</v>
          </cell>
          <cell r="H215" t="str">
            <v>OK</v>
          </cell>
          <cell r="I215">
            <v>0</v>
          </cell>
        </row>
        <row r="216">
          <cell r="A216">
            <v>22</v>
          </cell>
          <cell r="B216" t="str">
            <v>MGS BRASIL DISTRIBUIDORA LTDA - EPP</v>
          </cell>
          <cell r="C216">
            <v>0</v>
          </cell>
          <cell r="D216">
            <v>0</v>
          </cell>
          <cell r="E216">
            <v>0</v>
          </cell>
          <cell r="F216" t="str">
            <v>25.329.901/0001-52</v>
          </cell>
          <cell r="G216">
            <v>0</v>
          </cell>
          <cell r="H216" t="str">
            <v>OK</v>
          </cell>
          <cell r="I216">
            <v>0</v>
          </cell>
        </row>
        <row r="217">
          <cell r="A217">
            <v>23</v>
          </cell>
          <cell r="B217" t="str">
            <v>VOLT MATERIAIS ELETRICOS EIRELI - ME</v>
          </cell>
          <cell r="C217">
            <v>0</v>
          </cell>
          <cell r="D217">
            <v>0</v>
          </cell>
          <cell r="E217">
            <v>0</v>
          </cell>
          <cell r="F217" t="str">
            <v>26.507.653/0001-55</v>
          </cell>
          <cell r="G217">
            <v>0</v>
          </cell>
          <cell r="H217" t="str">
            <v>INSS E RECEITA FEDERAL VENCIDOS</v>
          </cell>
          <cell r="I217" t="str">
            <v>OK</v>
          </cell>
        </row>
        <row r="218">
          <cell r="A218">
            <v>24</v>
          </cell>
          <cell r="B218" t="str">
            <v>G M R EQUIPAMENTOS ELETRICOS LTDA</v>
          </cell>
          <cell r="C218">
            <v>0</v>
          </cell>
          <cell r="D218">
            <v>0</v>
          </cell>
          <cell r="E218">
            <v>0</v>
          </cell>
          <cell r="F218" t="str">
            <v>42.270.058/0001-03</v>
          </cell>
          <cell r="G218">
            <v>0</v>
          </cell>
          <cell r="H218" t="str">
            <v>OK</v>
          </cell>
          <cell r="I218">
            <v>0</v>
          </cell>
        </row>
        <row r="219">
          <cell r="A219">
            <v>25</v>
          </cell>
          <cell r="B219" t="str">
            <v>ELETRO MOTORES NOVA REPUBLICA LTDA - ME</v>
          </cell>
          <cell r="C219">
            <v>0</v>
          </cell>
          <cell r="D219">
            <v>0</v>
          </cell>
          <cell r="E219">
            <v>0</v>
          </cell>
          <cell r="F219" t="str">
            <v>78.761.020/0001-72</v>
          </cell>
          <cell r="G219">
            <v>0</v>
          </cell>
          <cell r="H219" t="str">
            <v>OK</v>
          </cell>
          <cell r="I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</row>
        <row r="221">
          <cell r="A221" t="str">
            <v>ÚLTIMA ATUALIZAÇÃO SALDO FEITA EM:</v>
          </cell>
          <cell r="B221">
            <v>0</v>
          </cell>
          <cell r="C221">
            <v>0</v>
          </cell>
          <cell r="D221">
            <v>42884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QUANTIDADE EMPENHADA: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</row>
        <row r="223">
          <cell r="A223" t="str">
            <v>POSTERIOR CONFERÊNCIA: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</row>
        <row r="224">
          <cell r="A224" t="str">
            <v>SICAF CONSULTADOS: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 de saldo"/>
      <sheetName val="Relatório Geral"/>
      <sheetName val="Plan3"/>
      <sheetName val="Quant. Geral"/>
      <sheetName val="Plan1"/>
      <sheetName val="Valor total Gasto C C"/>
      <sheetName val="Item - DCF"/>
      <sheetName val="CC por firma - DCF"/>
    </sheetNames>
    <sheetDataSet>
      <sheetData sheetId="0">
        <row r="1">
          <cell r="A1" t="str">
            <v>NO CAMPO "PEDIDOS EM" (D7), INFORMAR QUAIS OS MESES P/ REQUISIÇÃO NO CRONOGRAMA DE COMPRAS DA RURAL. CASO NÃO CONSTE O GRUPO LÁ, SE FOR PERMANENTE, INFORMAR OS MESES P/ PERMANENTE; SE FOR CONSUMO, EXCLUIR A LINHA. APÓS FINALIZAR A PLANILHA, EXCLUIR ESTA LINHA TAMBÉM, POIS É DESNECESSÁRIA NO CONTROLE DE ESTOQUE FINALIZADO.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A2" t="str">
            <v>CONTROLE DE ESTOQUE DE ATA DE REGISTRO DE PREÇOS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</row>
        <row r="3">
          <cell r="A3" t="str">
            <v>Processo:</v>
          </cell>
          <cell r="B3" t="str">
            <v>23083.005398/2015-98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J3">
            <v>0</v>
          </cell>
        </row>
        <row r="4">
          <cell r="A4" t="str">
            <v>Pregão:</v>
          </cell>
          <cell r="B4" t="str">
            <v>002/2017</v>
          </cell>
          <cell r="C4">
            <v>0</v>
          </cell>
          <cell r="D4" t="str">
            <v>Validade:</v>
          </cell>
          <cell r="E4">
            <v>43176</v>
          </cell>
          <cell r="F4" t="str">
            <v>DIAS P/ VECTO.:</v>
          </cell>
          <cell r="G4">
            <v>96</v>
          </cell>
          <cell r="H4">
            <v>0</v>
          </cell>
          <cell r="I4" t="str">
            <v/>
          </cell>
          <cell r="J4">
            <v>0</v>
          </cell>
        </row>
        <row r="5">
          <cell r="A5">
            <v>0</v>
          </cell>
          <cell r="C5">
            <v>0</v>
          </cell>
          <cell r="D5" t="str">
            <v>Data de hoje:</v>
          </cell>
          <cell r="E5">
            <v>43080</v>
          </cell>
          <cell r="F5">
            <v>0</v>
          </cell>
          <cell r="G5">
            <v>0</v>
          </cell>
          <cell r="H5">
            <v>0</v>
          </cell>
          <cell r="J5">
            <v>0</v>
          </cell>
        </row>
        <row r="6">
          <cell r="A6" t="str">
            <v xml:space="preserve">Aquisição de Material Elétrico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 xml:space="preserve">Grupo 30.26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</row>
        <row r="11">
          <cell r="A11" t="str">
            <v>Nº Item</v>
          </cell>
          <cell r="B11" t="str">
            <v>Firma</v>
          </cell>
          <cell r="C11" t="str">
            <v>Breve Descrição</v>
          </cell>
          <cell r="D11" t="str">
            <v>Quantidade Licitada</v>
          </cell>
          <cell r="E11" t="str">
            <v>Quantidade Empenhada</v>
          </cell>
          <cell r="F11" t="str">
            <v>Saldo Atual</v>
          </cell>
          <cell r="G11" t="str">
            <v>Posterior Conferência</v>
          </cell>
          <cell r="H11" t="str">
            <v>Valor Unitário</v>
          </cell>
          <cell r="I11" t="str">
            <v>Observação</v>
          </cell>
          <cell r="J11">
            <v>0</v>
          </cell>
        </row>
        <row r="12">
          <cell r="A12">
            <v>1</v>
          </cell>
          <cell r="B12">
            <v>15</v>
          </cell>
          <cell r="C12" t="str">
            <v>ABRAÇADEIRA AJUSTÁVEL PARA POSTE - BAP-3 1250MM.</v>
          </cell>
          <cell r="D12">
            <v>55</v>
          </cell>
          <cell r="E12">
            <v>15</v>
          </cell>
          <cell r="F12">
            <v>40</v>
          </cell>
          <cell r="G12">
            <v>0</v>
          </cell>
          <cell r="H12">
            <v>7.99</v>
          </cell>
          <cell r="I12">
            <v>0</v>
          </cell>
          <cell r="J12">
            <v>0</v>
          </cell>
        </row>
        <row r="13">
          <cell r="A13">
            <v>2</v>
          </cell>
          <cell r="B13">
            <v>15</v>
          </cell>
          <cell r="C13" t="str">
            <v>ABRAÇADEIRA, MATERIAL METAL GALVANIZADO, TIPO COPO, ESPESSURA 3/4 POL, APLICAÇÃO FIXAÇÃO TUBOS E CANOS</v>
          </cell>
          <cell r="D13">
            <v>20</v>
          </cell>
          <cell r="E13">
            <v>0</v>
          </cell>
          <cell r="F13">
            <v>20</v>
          </cell>
          <cell r="G13">
            <v>0</v>
          </cell>
          <cell r="H13">
            <v>0.77</v>
          </cell>
          <cell r="I13" t="str">
            <v>SALDO RESTANTE É RESERVADO</v>
          </cell>
          <cell r="J13">
            <v>0</v>
          </cell>
        </row>
        <row r="14">
          <cell r="A14">
            <v>3</v>
          </cell>
          <cell r="B14">
            <v>15</v>
          </cell>
          <cell r="C14" t="str">
            <v>ADAPTADOR PARA TOMADA UNIVERSAL 2P 250V. AMPERAGEM SUPORTADA: ATÉ 10 A. COR: BRANCA. DIMENSÕES APROXIMADAS: 57 X 40 X 55MM.</v>
          </cell>
          <cell r="D14">
            <v>95</v>
          </cell>
          <cell r="E14">
            <v>20</v>
          </cell>
          <cell r="F14">
            <v>75</v>
          </cell>
          <cell r="G14">
            <v>0</v>
          </cell>
          <cell r="H14">
            <v>2.4900000000000002</v>
          </cell>
          <cell r="I14">
            <v>0</v>
          </cell>
          <cell r="J14">
            <v>0</v>
          </cell>
        </row>
        <row r="15">
          <cell r="A15">
            <v>4</v>
          </cell>
          <cell r="B15">
            <v>6</v>
          </cell>
          <cell r="C15" t="str">
            <v>ARAME ENCAPADO UTILIZADO PARA ESPINAR CABO TELEFÔNICO, ROLO COM 130 METROS. ROLO COM 130 METROS.</v>
          </cell>
          <cell r="D15">
            <v>15</v>
          </cell>
          <cell r="E15">
            <v>2</v>
          </cell>
          <cell r="F15">
            <v>13</v>
          </cell>
          <cell r="G15">
            <v>0</v>
          </cell>
          <cell r="H15">
            <v>14</v>
          </cell>
          <cell r="I15">
            <v>0</v>
          </cell>
          <cell r="J15">
            <v>0</v>
          </cell>
        </row>
        <row r="16">
          <cell r="A16">
            <v>5</v>
          </cell>
          <cell r="B16">
            <v>18</v>
          </cell>
          <cell r="C16" t="str">
            <v>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</v>
          </cell>
          <cell r="D16">
            <v>20</v>
          </cell>
          <cell r="E16">
            <v>20</v>
          </cell>
          <cell r="F16">
            <v>0</v>
          </cell>
          <cell r="G16">
            <v>0</v>
          </cell>
          <cell r="H16">
            <v>218.99</v>
          </cell>
          <cell r="I16">
            <v>0</v>
          </cell>
          <cell r="J16">
            <v>0</v>
          </cell>
        </row>
        <row r="17">
          <cell r="A17">
            <v>6</v>
          </cell>
          <cell r="B17">
            <v>17</v>
          </cell>
          <cell r="C17" t="str">
            <v>BADISCO ELETRÔNICO COM TECLADO E HEAD-PHONE COM AMPLIFICADOR DE RECEPÇÃO.</v>
          </cell>
          <cell r="D17">
            <v>10</v>
          </cell>
          <cell r="E17">
            <v>2</v>
          </cell>
          <cell r="F17">
            <v>8</v>
          </cell>
          <cell r="G17">
            <v>2</v>
          </cell>
          <cell r="H17">
            <v>220</v>
          </cell>
          <cell r="I17">
            <v>0</v>
          </cell>
          <cell r="J17">
            <v>0</v>
          </cell>
        </row>
        <row r="18">
          <cell r="A18">
            <v>7</v>
          </cell>
          <cell r="B18">
            <v>6</v>
          </cell>
          <cell r="C18" t="str">
            <v>BLOCO TIPO BARGOA BLI 10 PARES /LIGAÇÃO INTERNA COM CALHA EM ABS CINZA, TERMINAIS EM FERRO ESTANHADO.</v>
          </cell>
          <cell r="D18">
            <v>1300</v>
          </cell>
          <cell r="E18">
            <v>100</v>
          </cell>
          <cell r="F18">
            <v>1200</v>
          </cell>
          <cell r="G18">
            <v>0</v>
          </cell>
          <cell r="H18">
            <v>2.5</v>
          </cell>
          <cell r="I18">
            <v>0</v>
          </cell>
          <cell r="J18">
            <v>0</v>
          </cell>
        </row>
        <row r="19">
          <cell r="A19">
            <v>8</v>
          </cell>
          <cell r="B19">
            <v>23</v>
          </cell>
          <cell r="C19" t="str">
            <v>BOCAL DE PORCELANA DE BASE E-40 PARA UTILIZAÇÃO EM LÂMPADA DE DESCARGA</v>
          </cell>
          <cell r="D19">
            <v>260</v>
          </cell>
          <cell r="E19">
            <v>140</v>
          </cell>
          <cell r="F19">
            <v>120</v>
          </cell>
          <cell r="G19">
            <v>0</v>
          </cell>
          <cell r="H19">
            <v>4.74</v>
          </cell>
          <cell r="I19">
            <v>0</v>
          </cell>
          <cell r="J19">
            <v>0</v>
          </cell>
        </row>
        <row r="20">
          <cell r="A20">
            <v>9</v>
          </cell>
          <cell r="B20">
            <v>15</v>
          </cell>
          <cell r="C20" t="str">
            <v>BOCAL SOQUETE, TERMOPLÁSTICO, COM RABICHO, BASE E27</v>
          </cell>
          <cell r="D20">
            <v>260</v>
          </cell>
          <cell r="E20">
            <v>110</v>
          </cell>
          <cell r="F20">
            <v>150</v>
          </cell>
          <cell r="G20">
            <v>0</v>
          </cell>
          <cell r="H20">
            <v>1.38</v>
          </cell>
          <cell r="I20" t="str">
            <v>SALDO RESTANTE É RESERVADO</v>
          </cell>
          <cell r="J20">
            <v>0</v>
          </cell>
        </row>
        <row r="21">
          <cell r="A21">
            <v>10</v>
          </cell>
          <cell r="B21">
            <v>8</v>
          </cell>
          <cell r="C21" t="str">
            <v>BRAÇO DE LUMINÁRIA EXTERNA, DIÂMETRO TUBO 25 MM, COMPRIMENTO 1000 MM, COM PÉ PARA FIXAR AO POSTE.</v>
          </cell>
          <cell r="D21">
            <v>65</v>
          </cell>
          <cell r="E21">
            <v>25</v>
          </cell>
          <cell r="F21">
            <v>40</v>
          </cell>
          <cell r="G21">
            <v>0</v>
          </cell>
          <cell r="H21">
            <v>15</v>
          </cell>
          <cell r="I21" t="str">
            <v>SALDO RESTANTE É RESERVADO</v>
          </cell>
          <cell r="J21">
            <v>0</v>
          </cell>
        </row>
        <row r="22">
          <cell r="A22">
            <v>11</v>
          </cell>
          <cell r="B22">
            <v>8</v>
          </cell>
          <cell r="C22" t="str">
            <v>BRAÇO DE LUMINÁRIA EXTERNA, PROJEÇÃO HORIZONTAL 2500, DIÂMETRO TUBO 48 MM.</v>
          </cell>
          <cell r="D22">
            <v>65</v>
          </cell>
          <cell r="E22">
            <v>0</v>
          </cell>
          <cell r="F22">
            <v>65</v>
          </cell>
          <cell r="G22">
            <v>0</v>
          </cell>
          <cell r="H22">
            <v>80</v>
          </cell>
          <cell r="I22" t="str">
            <v>SALDO RESTANTE É RESERVADO</v>
          </cell>
          <cell r="J22">
            <v>0</v>
          </cell>
        </row>
        <row r="23">
          <cell r="A23">
            <v>12</v>
          </cell>
          <cell r="B23" t="str">
            <v>CLD</v>
          </cell>
          <cell r="C23" t="str">
            <v>BUCHA CLAMP PARA FIXAÇÃO DE FIOS 6M PACOTE</v>
          </cell>
          <cell r="D23">
            <v>500</v>
          </cell>
          <cell r="E23">
            <v>0</v>
          </cell>
          <cell r="F23">
            <v>500</v>
          </cell>
          <cell r="G23">
            <v>0</v>
          </cell>
          <cell r="H23" t="str">
            <v>-</v>
          </cell>
          <cell r="I23">
            <v>0</v>
          </cell>
          <cell r="J23">
            <v>0</v>
          </cell>
        </row>
        <row r="24">
          <cell r="A24">
            <v>13</v>
          </cell>
          <cell r="B24">
            <v>8</v>
          </cell>
          <cell r="C24" t="str">
            <v>BUCHA CLAMP PARA FIXAÇÃO DE FIOS 8M PACOTE 50 UNIDADES</v>
          </cell>
          <cell r="D24">
            <v>10</v>
          </cell>
          <cell r="E24">
            <v>7</v>
          </cell>
          <cell r="F24">
            <v>3</v>
          </cell>
          <cell r="G24">
            <v>3</v>
          </cell>
          <cell r="H24">
            <v>9.1</v>
          </cell>
          <cell r="I24">
            <v>0</v>
          </cell>
          <cell r="J24">
            <v>0</v>
          </cell>
        </row>
        <row r="25">
          <cell r="A25">
            <v>14</v>
          </cell>
          <cell r="B25" t="str">
            <v>CLD</v>
          </cell>
          <cell r="C25" t="str">
            <v>BUCHA CLAMP PARA FIXAÇÃO DE FIOS 10M.</v>
          </cell>
          <cell r="D25">
            <v>500</v>
          </cell>
          <cell r="E25">
            <v>0</v>
          </cell>
          <cell r="F25">
            <v>500</v>
          </cell>
          <cell r="G25">
            <v>0</v>
          </cell>
          <cell r="H25" t="str">
            <v>-</v>
          </cell>
          <cell r="I25">
            <v>0</v>
          </cell>
          <cell r="J25">
            <v>0</v>
          </cell>
        </row>
        <row r="26">
          <cell r="A26">
            <v>15</v>
          </cell>
          <cell r="B26">
            <v>15</v>
          </cell>
          <cell r="C26" t="str">
            <v>BRAÇADEIRA ELETRODUTO, MATERIAL FERRO GALVANIZADO, BITOLA 1/2 POL</v>
          </cell>
          <cell r="D26">
            <v>20</v>
          </cell>
          <cell r="E26">
            <v>20</v>
          </cell>
          <cell r="F26">
            <v>0</v>
          </cell>
          <cell r="G26">
            <v>0</v>
          </cell>
          <cell r="H26">
            <v>0.47</v>
          </cell>
          <cell r="I26">
            <v>0</v>
          </cell>
          <cell r="J26">
            <v>0</v>
          </cell>
        </row>
        <row r="27">
          <cell r="A27">
            <v>16</v>
          </cell>
          <cell r="B27">
            <v>10</v>
          </cell>
          <cell r="C27" t="str">
            <v>CABO 16 MM², TENSÃO NOMINAL 450/750 V, ENCORDOAMENTO CLASSE 4, ISOLAMENTO EM POLICLORETO DE VINILA (PVC) 70ºC. COR PRETA ROLO 100 METROS</v>
          </cell>
          <cell r="D27">
            <v>5</v>
          </cell>
          <cell r="E27">
            <v>2</v>
          </cell>
          <cell r="F27">
            <v>3</v>
          </cell>
          <cell r="G27">
            <v>0</v>
          </cell>
          <cell r="H27">
            <v>438.95</v>
          </cell>
          <cell r="I27" t="str">
            <v>SALDO RESTANTE É RESERVADO</v>
          </cell>
          <cell r="J27">
            <v>0</v>
          </cell>
        </row>
        <row r="28">
          <cell r="A28">
            <v>17</v>
          </cell>
          <cell r="B28">
            <v>10</v>
          </cell>
          <cell r="C28" t="str">
            <v>CABO 25 MM², TENSÃO NOMINAL 750 V, ENCORDOAMENTO CLASSE 4, ISOLAMENTO EM POLICLORETO DE VINILA (PVC) 70¨C, CONDUTOR COBRE, TÊMPERA MOLE. ROLO 100 METROS</v>
          </cell>
          <cell r="D28">
            <v>15</v>
          </cell>
          <cell r="E28">
            <v>2</v>
          </cell>
          <cell r="F28">
            <v>13</v>
          </cell>
          <cell r="G28">
            <v>0</v>
          </cell>
          <cell r="H28">
            <v>710</v>
          </cell>
          <cell r="I28">
            <v>0</v>
          </cell>
          <cell r="J28">
            <v>0</v>
          </cell>
        </row>
        <row r="29">
          <cell r="A29">
            <v>18</v>
          </cell>
          <cell r="B29">
            <v>6</v>
          </cell>
          <cell r="C29" t="str">
            <v>CABO CTP APL 100X100 PARES APLICÁVEL EM REDE DE TELEFONIA AÉREA.</v>
          </cell>
          <cell r="D29">
            <v>3000</v>
          </cell>
          <cell r="E29">
            <v>100</v>
          </cell>
          <cell r="F29">
            <v>2900</v>
          </cell>
          <cell r="G29">
            <v>0</v>
          </cell>
          <cell r="H29">
            <v>19.940000000000001</v>
          </cell>
          <cell r="I29">
            <v>0</v>
          </cell>
          <cell r="J29">
            <v>0</v>
          </cell>
        </row>
        <row r="30">
          <cell r="A30">
            <v>19</v>
          </cell>
          <cell r="B30">
            <v>9</v>
          </cell>
          <cell r="C30" t="str">
            <v>CABO CTP APL 50X50 PARES APLICÁVEL EM REDE DE TELEFONIA AÉREA.</v>
          </cell>
          <cell r="D30">
            <v>3000</v>
          </cell>
          <cell r="E30">
            <v>200</v>
          </cell>
          <cell r="F30">
            <v>2800</v>
          </cell>
          <cell r="G30">
            <v>0</v>
          </cell>
          <cell r="H30">
            <v>11.99</v>
          </cell>
          <cell r="I30">
            <v>0</v>
          </cell>
          <cell r="J30">
            <v>0</v>
          </cell>
        </row>
        <row r="31">
          <cell r="A31">
            <v>20</v>
          </cell>
          <cell r="B31">
            <v>15</v>
          </cell>
          <cell r="C31" t="str">
            <v>CABO ELÉTRICO FLEXÍVEL, TENSÃO ISOLAMENTO 750 V, TIPO PP MULTIPOLAR, FORMAÇÃO CONDUTOR 3 X 4 MM, MATERIAL DO CONDUTOR COBRE</v>
          </cell>
          <cell r="D31">
            <v>5</v>
          </cell>
          <cell r="E31">
            <v>1</v>
          </cell>
          <cell r="F31">
            <v>4</v>
          </cell>
          <cell r="G31">
            <v>0</v>
          </cell>
          <cell r="H31">
            <v>394.99</v>
          </cell>
          <cell r="I31">
            <v>0</v>
          </cell>
          <cell r="J31">
            <v>0</v>
          </cell>
        </row>
        <row r="32">
          <cell r="A32">
            <v>21</v>
          </cell>
          <cell r="B32">
            <v>15</v>
          </cell>
          <cell r="C32" t="str">
            <v>CABO FLEXÍVEL 120MM², 750 V, ISOLAMENTO TERMOPLÁSTICO PVC, 70¨C, CONDUTOR COBRE, TÊMPERA MOLE.</v>
          </cell>
          <cell r="D32">
            <v>2125</v>
          </cell>
          <cell r="E32">
            <v>0</v>
          </cell>
          <cell r="F32">
            <v>2125</v>
          </cell>
          <cell r="G32">
            <v>0</v>
          </cell>
          <cell r="H32">
            <v>32.99</v>
          </cell>
          <cell r="I32">
            <v>0</v>
          </cell>
          <cell r="J32">
            <v>0</v>
          </cell>
        </row>
        <row r="33">
          <cell r="A33">
            <v>22</v>
          </cell>
          <cell r="B33">
            <v>10</v>
          </cell>
          <cell r="C33" t="str">
            <v>CABO FLEXÍVEL 120MM², 750 V, ISOLAMENTO TERMOPLÁSTICO PVC, 70¨C, CONDUTOR COBRE, TÊMPERA MOLE.</v>
          </cell>
          <cell r="D33">
            <v>375</v>
          </cell>
          <cell r="E33">
            <v>0</v>
          </cell>
          <cell r="F33">
            <v>375</v>
          </cell>
          <cell r="G33">
            <v>0</v>
          </cell>
          <cell r="H33">
            <v>36.700000000000003</v>
          </cell>
          <cell r="I33">
            <v>0</v>
          </cell>
          <cell r="J33">
            <v>0</v>
          </cell>
        </row>
        <row r="34">
          <cell r="A34">
            <v>23</v>
          </cell>
          <cell r="B34">
            <v>10</v>
          </cell>
          <cell r="C34" t="str">
            <v>CABO FLEXÍVEL 95MM², 750 V, ISOLAMENTO TERMOPLÁSTICO PVC, 70¨C, CONDUTOR COBRE, TÊMPERA MOLE. ROLO 100 METROS</v>
          </cell>
          <cell r="D34">
            <v>2500</v>
          </cell>
          <cell r="E34">
            <v>100</v>
          </cell>
          <cell r="F34">
            <v>2400</v>
          </cell>
          <cell r="G34">
            <v>0</v>
          </cell>
          <cell r="H34">
            <v>28.69</v>
          </cell>
          <cell r="I34">
            <v>0</v>
          </cell>
          <cell r="J34">
            <v>0</v>
          </cell>
        </row>
        <row r="35">
          <cell r="A35">
            <v>24</v>
          </cell>
          <cell r="B35">
            <v>25</v>
          </cell>
          <cell r="C35" t="str">
            <v>CABO QUADRIPLEX EM ALUMÍNIO 16MM², 4X16 PE, SENDO 3 CONDUTORES DE FASES ISOLADOS EM COMPOSTO TERMOFIXO DE POLIETILENO, NEUTRO S/ ISOLAMENTO.</v>
          </cell>
          <cell r="D35">
            <v>6500</v>
          </cell>
          <cell r="E35">
            <v>1250</v>
          </cell>
          <cell r="F35">
            <v>5250</v>
          </cell>
          <cell r="G35">
            <v>2000</v>
          </cell>
          <cell r="H35">
            <v>5.55</v>
          </cell>
          <cell r="I35">
            <v>0</v>
          </cell>
          <cell r="J35">
            <v>0</v>
          </cell>
        </row>
        <row r="36">
          <cell r="A36">
            <v>25</v>
          </cell>
          <cell r="B36">
            <v>20</v>
          </cell>
          <cell r="C36" t="str">
            <v>CAIXA CSM 600, PADRÃO LIGHT.</v>
          </cell>
          <cell r="D36">
            <v>98</v>
          </cell>
          <cell r="E36">
            <v>0</v>
          </cell>
          <cell r="F36">
            <v>98</v>
          </cell>
          <cell r="G36">
            <v>0</v>
          </cell>
          <cell r="H36">
            <v>2500</v>
          </cell>
          <cell r="I36" t="str">
            <v>SALDO RESTANTE É RESERVADO</v>
          </cell>
          <cell r="J36">
            <v>0</v>
          </cell>
        </row>
        <row r="37">
          <cell r="A37">
            <v>26</v>
          </cell>
          <cell r="B37">
            <v>20</v>
          </cell>
          <cell r="C37" t="str">
            <v>CAIXA CSM 600, PADRÃO LIGHT.</v>
          </cell>
          <cell r="D37">
            <v>32</v>
          </cell>
          <cell r="E37">
            <v>0</v>
          </cell>
          <cell r="F37">
            <v>32</v>
          </cell>
          <cell r="G37">
            <v>0</v>
          </cell>
          <cell r="H37">
            <v>2500</v>
          </cell>
          <cell r="I37" t="str">
            <v>SALDO RESTANTE É RESERVADO</v>
          </cell>
          <cell r="J37">
            <v>0</v>
          </cell>
        </row>
        <row r="38">
          <cell r="A38">
            <v>27</v>
          </cell>
          <cell r="B38">
            <v>6</v>
          </cell>
          <cell r="C38" t="str">
            <v>CAIXA DE CONEXÃO AÉREA PARA CABO TELEFÔNICO.</v>
          </cell>
          <cell r="D38">
            <v>13</v>
          </cell>
          <cell r="E38">
            <v>0</v>
          </cell>
          <cell r="F38">
            <v>13</v>
          </cell>
          <cell r="G38">
            <v>0</v>
          </cell>
          <cell r="H38">
            <v>250</v>
          </cell>
          <cell r="I38">
            <v>0</v>
          </cell>
          <cell r="J38">
            <v>0</v>
          </cell>
        </row>
        <row r="39">
          <cell r="A39">
            <v>28</v>
          </cell>
          <cell r="B39">
            <v>15</v>
          </cell>
          <cell r="C39" t="str">
            <v>CAIXA PARA REDE TELEFÔNICA, PADRÃO TELEBRÁS, MOLDADA EM CHAPA METÁLICA Nº20, COM FUNDO EM MADEIRA, MEDINDO 100 X100X 15 CM.</v>
          </cell>
          <cell r="D39">
            <v>13</v>
          </cell>
          <cell r="E39">
            <v>0</v>
          </cell>
          <cell r="F39">
            <v>13</v>
          </cell>
          <cell r="G39">
            <v>0</v>
          </cell>
          <cell r="H39">
            <v>494</v>
          </cell>
          <cell r="I39">
            <v>0</v>
          </cell>
          <cell r="J39">
            <v>0</v>
          </cell>
        </row>
        <row r="40">
          <cell r="A40">
            <v>29</v>
          </cell>
          <cell r="B40">
            <v>15</v>
          </cell>
          <cell r="C40" t="str">
            <v>CAIXA PARA REDE TELEFÔNICA, PADRÃO TELEBRÁS, MOLDADA EM CHAPA METÁLICA Nº20, COM FUNDO EM MADEIRA, MEDINDO 50 X50 X 15 CM.</v>
          </cell>
          <cell r="D40">
            <v>15</v>
          </cell>
          <cell r="E40">
            <v>0</v>
          </cell>
          <cell r="F40">
            <v>15</v>
          </cell>
          <cell r="G40">
            <v>0</v>
          </cell>
          <cell r="H40">
            <v>119</v>
          </cell>
          <cell r="I40">
            <v>0</v>
          </cell>
          <cell r="J40">
            <v>0</v>
          </cell>
        </row>
        <row r="41">
          <cell r="A41">
            <v>30</v>
          </cell>
          <cell r="B41" t="str">
            <v>CLD</v>
          </cell>
          <cell r="C41" t="str">
            <v>CAIXA TIPO CPG 600 PADRÃO LIGHT.</v>
          </cell>
          <cell r="D41">
            <v>130</v>
          </cell>
          <cell r="E41">
            <v>0</v>
          </cell>
          <cell r="F41">
            <v>130</v>
          </cell>
          <cell r="G41">
            <v>0</v>
          </cell>
          <cell r="H41" t="str">
            <v>-</v>
          </cell>
          <cell r="I41">
            <v>0</v>
          </cell>
          <cell r="J41">
            <v>0</v>
          </cell>
        </row>
        <row r="42">
          <cell r="A42">
            <v>31</v>
          </cell>
          <cell r="B42">
            <v>2</v>
          </cell>
          <cell r="C42" t="str">
            <v>CALHA DUPLA PARA LÂMPADA FLUORESCENTE DE 20 W, LISA.</v>
          </cell>
          <cell r="D42">
            <v>130</v>
          </cell>
          <cell r="E42">
            <v>0</v>
          </cell>
          <cell r="F42">
            <v>130</v>
          </cell>
          <cell r="G42">
            <v>0</v>
          </cell>
          <cell r="H42">
            <v>10.48</v>
          </cell>
          <cell r="I42">
            <v>0</v>
          </cell>
          <cell r="J42">
            <v>0</v>
          </cell>
        </row>
        <row r="43">
          <cell r="A43">
            <v>32</v>
          </cell>
          <cell r="B43">
            <v>5</v>
          </cell>
          <cell r="C43" t="str">
            <v>CALHA DUPLA PARA LÂMPADA FLUORESCENTE DE 40 W, LISA.</v>
          </cell>
          <cell r="D43">
            <v>130</v>
          </cell>
          <cell r="E43">
            <v>35</v>
          </cell>
          <cell r="F43">
            <v>95</v>
          </cell>
          <cell r="G43">
            <v>15</v>
          </cell>
          <cell r="H43">
            <v>9.74</v>
          </cell>
          <cell r="I43">
            <v>0</v>
          </cell>
          <cell r="J43">
            <v>0</v>
          </cell>
        </row>
        <row r="44">
          <cell r="A44">
            <v>33</v>
          </cell>
          <cell r="B44">
            <v>20</v>
          </cell>
          <cell r="C44" t="str">
            <v>CATRACA COM ESTICADOR PARA CERCA ELÉTRICA. PROPORCIONA ISOLAMENTO; CASTANHA ISOLADORA PRODUZIDA EM NYLON COM FIBRA E UV; ACABAMENTO GALVANIZADO; TRAVAS LATERAIS NA CASTANHA ISOLADORA.</v>
          </cell>
          <cell r="D44">
            <v>105</v>
          </cell>
          <cell r="E44">
            <v>60</v>
          </cell>
          <cell r="F44">
            <v>45</v>
          </cell>
          <cell r="G44">
            <v>0</v>
          </cell>
          <cell r="H44">
            <v>9.18</v>
          </cell>
          <cell r="I44">
            <v>0</v>
          </cell>
          <cell r="J44">
            <v>0</v>
          </cell>
        </row>
        <row r="45">
          <cell r="A45">
            <v>34</v>
          </cell>
          <cell r="B45">
            <v>6</v>
          </cell>
          <cell r="C45" t="str">
            <v>CHAVE KROME/ BARGOA, FERRAMENTA DE INSERÇÃO, TIPO USO PULCH DOWN INSERÇÃO DE FIO EM BLOCO TIPO KROME, CABEAMENTO ESTRUTURADO E TELEFONIA.</v>
          </cell>
          <cell r="D45">
            <v>15</v>
          </cell>
          <cell r="E45">
            <v>5</v>
          </cell>
          <cell r="F45">
            <v>10</v>
          </cell>
          <cell r="G45">
            <v>2</v>
          </cell>
          <cell r="H45">
            <v>23</v>
          </cell>
          <cell r="I45">
            <v>0</v>
          </cell>
          <cell r="J45">
            <v>0</v>
          </cell>
        </row>
        <row r="46">
          <cell r="A46">
            <v>35</v>
          </cell>
          <cell r="B46" t="str">
            <v>CLD</v>
          </cell>
          <cell r="C46" t="str">
            <v>CONECTOR ATERRAMENTO, MATERIAL LIGA COBRE, TIPO CONSTRUTIVO APOIO SIMPLES, CONEXÃO CABO A TUBO OU HASTE, POSIÇÃO RELATIVA ALINHADO, TIPO FIXAÇÃO POR 1 PARAFUSO, MATERIAL FIXAÇÃO BRONZE SILICIOSO, NORMAS TÉCNICAS NBR 5.370/89.</v>
          </cell>
          <cell r="D46">
            <v>10</v>
          </cell>
          <cell r="E46">
            <v>0</v>
          </cell>
          <cell r="F46">
            <v>10</v>
          </cell>
          <cell r="G46">
            <v>0</v>
          </cell>
          <cell r="H46" t="str">
            <v>-</v>
          </cell>
          <cell r="I46">
            <v>0</v>
          </cell>
          <cell r="J46">
            <v>0</v>
          </cell>
        </row>
        <row r="47">
          <cell r="A47">
            <v>36</v>
          </cell>
          <cell r="B47">
            <v>6</v>
          </cell>
          <cell r="C47" t="str">
            <v>CONECTOR LINEAR MODELO 101 COM GEL PARA TELEFONIA.</v>
          </cell>
          <cell r="D47">
            <v>1300</v>
          </cell>
          <cell r="E47">
            <v>200</v>
          </cell>
          <cell r="F47">
            <v>1100</v>
          </cell>
          <cell r="G47">
            <v>0</v>
          </cell>
          <cell r="H47">
            <v>0.55000000000000004</v>
          </cell>
          <cell r="I47">
            <v>0</v>
          </cell>
          <cell r="J47">
            <v>0</v>
          </cell>
        </row>
        <row r="48">
          <cell r="A48">
            <v>37</v>
          </cell>
          <cell r="B48">
            <v>8</v>
          </cell>
          <cell r="C48" t="str">
            <v>CONECTOR SPLIT BOLT PARA CABO 120 MM² (EMENDA).</v>
          </cell>
          <cell r="D48">
            <v>65</v>
          </cell>
          <cell r="E48">
            <v>20</v>
          </cell>
          <cell r="F48">
            <v>45</v>
          </cell>
          <cell r="G48">
            <v>0</v>
          </cell>
          <cell r="H48">
            <v>10.08</v>
          </cell>
          <cell r="I48">
            <v>0</v>
          </cell>
          <cell r="J48">
            <v>0</v>
          </cell>
        </row>
        <row r="49">
          <cell r="A49">
            <v>38</v>
          </cell>
          <cell r="B49">
            <v>8</v>
          </cell>
          <cell r="C49" t="str">
            <v>CONECTOR ELÉTRICO, TIPO SPLIT BOLT, CARACTERÍSTICA CONDUTOR CABO- 25MM2</v>
          </cell>
          <cell r="D49">
            <v>65</v>
          </cell>
          <cell r="E49">
            <v>30</v>
          </cell>
          <cell r="F49">
            <v>35</v>
          </cell>
          <cell r="G49">
            <v>0</v>
          </cell>
          <cell r="H49">
            <v>3.9</v>
          </cell>
          <cell r="I49">
            <v>0</v>
          </cell>
          <cell r="J49">
            <v>0</v>
          </cell>
        </row>
        <row r="50">
          <cell r="A50">
            <v>39</v>
          </cell>
          <cell r="B50">
            <v>8</v>
          </cell>
          <cell r="C50" t="str">
            <v>CONECTOR SPLIT BOLT PARA CABO 95 MM² (EMENDA).</v>
          </cell>
          <cell r="D50">
            <v>65</v>
          </cell>
          <cell r="E50">
            <v>20</v>
          </cell>
          <cell r="F50">
            <v>45</v>
          </cell>
          <cell r="G50">
            <v>0</v>
          </cell>
          <cell r="H50">
            <v>9.6300000000000008</v>
          </cell>
          <cell r="I50">
            <v>0</v>
          </cell>
          <cell r="J50">
            <v>0</v>
          </cell>
        </row>
        <row r="51">
          <cell r="A51">
            <v>40</v>
          </cell>
          <cell r="B51">
            <v>12</v>
          </cell>
          <cell r="C51" t="str">
            <v>CONTADOR DE POTÊNCIA, MODELO 3 TF47, ACIONAMENTO EM CA, 220V, CATEGORIA DE UTILIZAÇÃO AC2/AC3.</v>
          </cell>
          <cell r="D51">
            <v>55</v>
          </cell>
          <cell r="E51">
            <v>50</v>
          </cell>
          <cell r="F51">
            <v>5</v>
          </cell>
          <cell r="G51">
            <v>5</v>
          </cell>
          <cell r="H51">
            <v>187.64</v>
          </cell>
          <cell r="I51">
            <v>0</v>
          </cell>
          <cell r="J51">
            <v>0</v>
          </cell>
        </row>
        <row r="52">
          <cell r="A52">
            <v>41</v>
          </cell>
          <cell r="B52">
            <v>16</v>
          </cell>
          <cell r="C52" t="str">
            <v>CONTATOR AUXILIAR/4 NA TENSÃO TRABALHO 230, TENSÃO BOBINA 24, CORRENTE 6 A.</v>
          </cell>
          <cell r="D52">
            <v>25</v>
          </cell>
          <cell r="E52">
            <v>0</v>
          </cell>
          <cell r="F52">
            <v>25</v>
          </cell>
          <cell r="G52">
            <v>0</v>
          </cell>
          <cell r="H52">
            <v>34.14</v>
          </cell>
          <cell r="I52">
            <v>0</v>
          </cell>
          <cell r="J52">
            <v>0</v>
          </cell>
        </row>
        <row r="53">
          <cell r="A53">
            <v>42</v>
          </cell>
          <cell r="B53">
            <v>12</v>
          </cell>
          <cell r="C53" t="str">
            <v>CONTATOR DE POTÊNCIA, MODELO 3 TF42, ACIONAMENTO EM CA, 220V, CATEGORIA DE UTILIZAÇÃO AC2/AC3.</v>
          </cell>
          <cell r="D53">
            <v>40</v>
          </cell>
          <cell r="E53">
            <v>6</v>
          </cell>
          <cell r="F53">
            <v>34</v>
          </cell>
          <cell r="G53">
            <v>0</v>
          </cell>
          <cell r="H53">
            <v>52.67</v>
          </cell>
          <cell r="I53">
            <v>0</v>
          </cell>
          <cell r="J53">
            <v>0</v>
          </cell>
        </row>
        <row r="54">
          <cell r="A54">
            <v>43</v>
          </cell>
          <cell r="B54">
            <v>11</v>
          </cell>
          <cell r="C54" t="str">
            <v>CONTATOR DE POTÊNCIA, MODELO 3 TF44, ACIONAMENTO EM CA, 220V, CATEGORIA DE UTILIZAÇÃO AC2/AC3.</v>
          </cell>
          <cell r="D54">
            <v>40</v>
          </cell>
          <cell r="E54">
            <v>10</v>
          </cell>
          <cell r="F54">
            <v>30</v>
          </cell>
          <cell r="G54">
            <v>0</v>
          </cell>
          <cell r="H54">
            <v>83.21</v>
          </cell>
          <cell r="I54">
            <v>0</v>
          </cell>
          <cell r="J54">
            <v>0</v>
          </cell>
        </row>
        <row r="55">
          <cell r="A55">
            <v>44</v>
          </cell>
          <cell r="B55">
            <v>16</v>
          </cell>
          <cell r="C55" t="str">
            <v>CONTATOR MAGNÉTICO MODELO 3TF44-22, TRIPOLAR,220V, 60 HZ.</v>
          </cell>
          <cell r="D55">
            <v>55</v>
          </cell>
          <cell r="E55">
            <v>3</v>
          </cell>
          <cell r="F55">
            <v>52</v>
          </cell>
          <cell r="G55">
            <v>0</v>
          </cell>
          <cell r="H55">
            <v>92.1</v>
          </cell>
          <cell r="I55">
            <v>0</v>
          </cell>
          <cell r="J55">
            <v>0</v>
          </cell>
        </row>
        <row r="56">
          <cell r="A56">
            <v>45</v>
          </cell>
          <cell r="B56" t="str">
            <v>CLD</v>
          </cell>
          <cell r="C56" t="str">
            <v>CONTATOR, TIPO TRIPOLAR, TENSÃO DE TRABALHO 220, CORRENTE TRABALHO 40, FREQÜÊNCIA 60 HZ.</v>
          </cell>
          <cell r="D56">
            <v>55</v>
          </cell>
          <cell r="E56">
            <v>0</v>
          </cell>
          <cell r="F56">
            <v>55</v>
          </cell>
          <cell r="G56">
            <v>0</v>
          </cell>
          <cell r="H56" t="str">
            <v>-</v>
          </cell>
          <cell r="I56">
            <v>0</v>
          </cell>
          <cell r="J56">
            <v>0</v>
          </cell>
        </row>
        <row r="57">
          <cell r="A57">
            <v>46</v>
          </cell>
          <cell r="B57">
            <v>20</v>
          </cell>
          <cell r="C57" t="str">
            <v>CURVA ELETRODUTO, ANGULAÇÃO 90¨ RAIO LONGO, TIPO ROSCÁVEL, MATERIAL PVC RÍGIDO, COR PRETO, BITOLA 3/4 POL</v>
          </cell>
          <cell r="D57">
            <v>5</v>
          </cell>
          <cell r="E57">
            <v>0</v>
          </cell>
          <cell r="F57">
            <v>5</v>
          </cell>
          <cell r="G57">
            <v>0</v>
          </cell>
          <cell r="H57">
            <v>1.58</v>
          </cell>
          <cell r="I57" t="str">
            <v>SALDO RESTANTE É RESERVADO</v>
          </cell>
          <cell r="J57">
            <v>0</v>
          </cell>
        </row>
        <row r="58">
          <cell r="A58">
            <v>47</v>
          </cell>
          <cell r="B58">
            <v>12</v>
          </cell>
          <cell r="C58" t="str">
            <v>DISJUNTOR BAIXA TENSÃO, BIPOLAR DE 25 AMPERES TIPO DIN.</v>
          </cell>
          <cell r="D58">
            <v>65</v>
          </cell>
          <cell r="E58">
            <v>28</v>
          </cell>
          <cell r="F58">
            <v>37</v>
          </cell>
          <cell r="G58">
            <v>0</v>
          </cell>
          <cell r="H58">
            <v>16.02</v>
          </cell>
          <cell r="I58" t="str">
            <v>SALDO RESTANTE É RESERVADO</v>
          </cell>
          <cell r="J58">
            <v>0</v>
          </cell>
        </row>
        <row r="59">
          <cell r="A59">
            <v>48</v>
          </cell>
          <cell r="B59">
            <v>1</v>
          </cell>
          <cell r="C59" t="str">
            <v>DISJUNTOR BAIXA TENSÃO, BIPOLAR DE 25 AMPERES TIPO NEMA.</v>
          </cell>
          <cell r="D59">
            <v>65</v>
          </cell>
          <cell r="E59">
            <v>29</v>
          </cell>
          <cell r="F59">
            <v>36</v>
          </cell>
          <cell r="G59">
            <v>0</v>
          </cell>
          <cell r="H59">
            <v>37.1</v>
          </cell>
          <cell r="I59" t="str">
            <v>SALDO RESTANTE É RESERVADO</v>
          </cell>
          <cell r="J59">
            <v>0</v>
          </cell>
        </row>
        <row r="60">
          <cell r="A60">
            <v>49</v>
          </cell>
          <cell r="B60">
            <v>12</v>
          </cell>
          <cell r="C60" t="str">
            <v>DISJUNTOR BAIXA TENSÃO, BIPOLAR DE 30 AMPERES MODELO DIN.</v>
          </cell>
          <cell r="D60">
            <v>55</v>
          </cell>
          <cell r="E60">
            <v>23</v>
          </cell>
          <cell r="F60">
            <v>32</v>
          </cell>
          <cell r="G60">
            <v>0</v>
          </cell>
          <cell r="H60">
            <v>16.559999999999999</v>
          </cell>
          <cell r="I60" t="str">
            <v>SALDO RESTANTE É RESERVADO</v>
          </cell>
          <cell r="J60">
            <v>0</v>
          </cell>
        </row>
        <row r="61">
          <cell r="A61">
            <v>50</v>
          </cell>
          <cell r="B61">
            <v>1</v>
          </cell>
          <cell r="C61" t="str">
            <v>DISJUNTOR BAIXA TENSÃO, BIPOLAR DE 30 AMPERES MODELO NEMA.</v>
          </cell>
          <cell r="D61">
            <v>55</v>
          </cell>
          <cell r="E61">
            <v>30</v>
          </cell>
          <cell r="F61">
            <v>25</v>
          </cell>
          <cell r="G61">
            <v>0</v>
          </cell>
          <cell r="H61">
            <v>37.700000000000003</v>
          </cell>
          <cell r="I61" t="str">
            <v>SALDO RESTANTE É RESERVADO</v>
          </cell>
          <cell r="J61">
            <v>0</v>
          </cell>
        </row>
        <row r="62">
          <cell r="A62">
            <v>51</v>
          </cell>
          <cell r="B62">
            <v>12</v>
          </cell>
          <cell r="C62" t="str">
            <v>DISJUNTOR BAIXA TENSÃO, BIPOLAR DE 40 AMPERES MODELO DIN.</v>
          </cell>
          <cell r="D62">
            <v>55</v>
          </cell>
          <cell r="E62">
            <v>30</v>
          </cell>
          <cell r="F62">
            <v>25</v>
          </cell>
          <cell r="G62">
            <v>0</v>
          </cell>
          <cell r="H62">
            <v>17.45</v>
          </cell>
          <cell r="I62" t="str">
            <v>SALDO RESTANTE É RESERVADO</v>
          </cell>
          <cell r="J62">
            <v>0</v>
          </cell>
        </row>
        <row r="63">
          <cell r="A63">
            <v>52</v>
          </cell>
          <cell r="B63">
            <v>1</v>
          </cell>
          <cell r="C63" t="str">
            <v>DISJUNTOR BAIXA TENSÃO, BIPOLAR DE 40 AMPERES TIPO NEMA.</v>
          </cell>
          <cell r="D63">
            <v>55</v>
          </cell>
          <cell r="E63">
            <v>25</v>
          </cell>
          <cell r="F63">
            <v>30</v>
          </cell>
          <cell r="G63">
            <v>0</v>
          </cell>
          <cell r="H63">
            <v>41</v>
          </cell>
          <cell r="I63" t="str">
            <v>SALDO RESTANTE É RESERVADO</v>
          </cell>
          <cell r="J63">
            <v>0</v>
          </cell>
        </row>
        <row r="64">
          <cell r="A64">
            <v>53</v>
          </cell>
          <cell r="B64">
            <v>12</v>
          </cell>
          <cell r="C64" t="str">
            <v>DISJUNTOR BAIXA TENSÃO, MONOPOLAR DE 20 A, MODELO MINI.</v>
          </cell>
          <cell r="D64">
            <v>55</v>
          </cell>
          <cell r="E64">
            <v>35</v>
          </cell>
          <cell r="F64">
            <v>20</v>
          </cell>
          <cell r="G64">
            <v>0</v>
          </cell>
          <cell r="H64">
            <v>4.82</v>
          </cell>
          <cell r="I64" t="str">
            <v>SALDO RESTANTE É RESERVADO</v>
          </cell>
          <cell r="J64">
            <v>0</v>
          </cell>
        </row>
        <row r="65">
          <cell r="A65">
            <v>54</v>
          </cell>
          <cell r="B65">
            <v>5</v>
          </cell>
          <cell r="C65" t="str">
            <v>DISJUNTOR BAIXA TENSÃO, MONOPOLAR DE 20 AMPERES TIPO NEMA.</v>
          </cell>
          <cell r="D65">
            <v>55</v>
          </cell>
          <cell r="E65">
            <v>5</v>
          </cell>
          <cell r="F65">
            <v>50</v>
          </cell>
          <cell r="G65">
            <v>20</v>
          </cell>
          <cell r="H65">
            <v>6.85</v>
          </cell>
          <cell r="I65">
            <v>0</v>
          </cell>
          <cell r="J65">
            <v>0</v>
          </cell>
        </row>
        <row r="66">
          <cell r="A66">
            <v>55</v>
          </cell>
          <cell r="B66">
            <v>1</v>
          </cell>
          <cell r="C66" t="str">
            <v>DISJUNTOR BAIXA TENSÃO, MONOPOLAR DE 30 AMPERES TIPO NEMA.</v>
          </cell>
          <cell r="D66">
            <v>55</v>
          </cell>
          <cell r="E66">
            <v>35</v>
          </cell>
          <cell r="F66">
            <v>20</v>
          </cell>
          <cell r="G66">
            <v>0</v>
          </cell>
          <cell r="H66">
            <v>8.6</v>
          </cell>
          <cell r="I66" t="str">
            <v>SALDO RESTANTE É RESERVADO</v>
          </cell>
          <cell r="J66">
            <v>0</v>
          </cell>
        </row>
        <row r="67">
          <cell r="A67">
            <v>56</v>
          </cell>
          <cell r="B67">
            <v>16</v>
          </cell>
          <cell r="C67" t="str">
            <v>DISJUNTOR BAIXA TENSÃO, MONOPOLAR DE 32AMPERES TIPO DIN.</v>
          </cell>
          <cell r="D67">
            <v>55</v>
          </cell>
          <cell r="E67">
            <v>10</v>
          </cell>
          <cell r="F67">
            <v>45</v>
          </cell>
          <cell r="G67">
            <v>0</v>
          </cell>
          <cell r="H67">
            <v>4.3</v>
          </cell>
          <cell r="I67">
            <v>0</v>
          </cell>
          <cell r="J67">
            <v>0</v>
          </cell>
        </row>
        <row r="68">
          <cell r="A68">
            <v>57</v>
          </cell>
          <cell r="B68">
            <v>12</v>
          </cell>
          <cell r="C68" t="str">
            <v>DISJUNTOR BAIXA TENSÃO, MONOPOLAR DE 40 AMPERES TIPO DIN.</v>
          </cell>
          <cell r="D68">
            <v>55</v>
          </cell>
          <cell r="E68">
            <v>15</v>
          </cell>
          <cell r="F68">
            <v>40</v>
          </cell>
          <cell r="G68">
            <v>20</v>
          </cell>
          <cell r="H68">
            <v>5.33</v>
          </cell>
          <cell r="I68">
            <v>0</v>
          </cell>
          <cell r="J68">
            <v>0</v>
          </cell>
        </row>
        <row r="69">
          <cell r="A69">
            <v>58</v>
          </cell>
          <cell r="B69">
            <v>1</v>
          </cell>
          <cell r="C69" t="str">
            <v>DISJUNTOR BAIXA TENSÃO, MONOPOLAR DE 40AMPERES, TIPO NEMA.</v>
          </cell>
          <cell r="D69">
            <v>55</v>
          </cell>
          <cell r="E69">
            <v>35</v>
          </cell>
          <cell r="F69">
            <v>20</v>
          </cell>
          <cell r="G69">
            <v>0</v>
          </cell>
          <cell r="H69">
            <v>13</v>
          </cell>
          <cell r="I69" t="str">
            <v>SALDO RESTANTE É RESERVADO</v>
          </cell>
          <cell r="J69">
            <v>0</v>
          </cell>
        </row>
        <row r="70">
          <cell r="A70">
            <v>59</v>
          </cell>
          <cell r="B70">
            <v>12</v>
          </cell>
          <cell r="C70" t="str">
            <v>DISJUNTOR BAIXA TENSÃO, TRIPOLAR DE 20 AMPERES TIPO DIN.</v>
          </cell>
          <cell r="D70">
            <v>55</v>
          </cell>
          <cell r="E70">
            <v>10</v>
          </cell>
          <cell r="F70">
            <v>45</v>
          </cell>
          <cell r="G70">
            <v>4</v>
          </cell>
          <cell r="H70">
            <v>22.93</v>
          </cell>
          <cell r="I70">
            <v>0</v>
          </cell>
          <cell r="J70">
            <v>0</v>
          </cell>
        </row>
        <row r="71">
          <cell r="A71">
            <v>60</v>
          </cell>
          <cell r="B71">
            <v>1</v>
          </cell>
          <cell r="C71" t="str">
            <v>DISJUNTOR BAIXA TENSÃO, TRIPOLAR DE 20 AMPERES TIPO NEMA.</v>
          </cell>
          <cell r="D71">
            <v>55</v>
          </cell>
          <cell r="E71">
            <v>2</v>
          </cell>
          <cell r="F71">
            <v>53</v>
          </cell>
          <cell r="G71">
            <v>9</v>
          </cell>
          <cell r="H71">
            <v>44</v>
          </cell>
          <cell r="I71">
            <v>0</v>
          </cell>
          <cell r="J71">
            <v>0</v>
          </cell>
        </row>
        <row r="72">
          <cell r="A72">
            <v>61</v>
          </cell>
          <cell r="B72">
            <v>1</v>
          </cell>
          <cell r="C72" t="str">
            <v>DISJUNTOR BAIXA TENSÃO, TRIPOLAR DE 30 AMPERES, MODELO NEMA.</v>
          </cell>
          <cell r="D72">
            <v>55</v>
          </cell>
          <cell r="E72">
            <v>8</v>
          </cell>
          <cell r="F72">
            <v>47</v>
          </cell>
          <cell r="G72">
            <v>10</v>
          </cell>
          <cell r="H72">
            <v>41.9</v>
          </cell>
          <cell r="I72">
            <v>0</v>
          </cell>
          <cell r="J72">
            <v>0</v>
          </cell>
        </row>
        <row r="73">
          <cell r="A73">
            <v>62</v>
          </cell>
          <cell r="B73">
            <v>12</v>
          </cell>
          <cell r="C73" t="str">
            <v>DISJUNTOR BAIXA TENSÃO, TRIPOLAR DE 30 AMPERES MODELO DIN.</v>
          </cell>
          <cell r="D73">
            <v>55</v>
          </cell>
          <cell r="E73">
            <v>10</v>
          </cell>
          <cell r="F73">
            <v>45</v>
          </cell>
          <cell r="G73">
            <v>5</v>
          </cell>
          <cell r="H73">
            <v>23.08</v>
          </cell>
          <cell r="I73">
            <v>0</v>
          </cell>
          <cell r="J73">
            <v>0</v>
          </cell>
        </row>
        <row r="74">
          <cell r="A74">
            <v>63</v>
          </cell>
          <cell r="B74">
            <v>1</v>
          </cell>
          <cell r="C74" t="str">
            <v>DISJUNTOR BAIXA TENSÃO, TRIPOLAR DE 70 AMPERES, MODELO NEMA.</v>
          </cell>
          <cell r="D74">
            <v>55</v>
          </cell>
          <cell r="E74">
            <v>8</v>
          </cell>
          <cell r="F74">
            <v>47</v>
          </cell>
          <cell r="G74">
            <v>3</v>
          </cell>
          <cell r="H74">
            <v>64</v>
          </cell>
          <cell r="I74">
            <v>0</v>
          </cell>
          <cell r="J74">
            <v>0</v>
          </cell>
        </row>
        <row r="75">
          <cell r="A75">
            <v>64</v>
          </cell>
          <cell r="B75">
            <v>12</v>
          </cell>
          <cell r="C75" t="str">
            <v>DISJUNTOR, BAIXA TENSÃO, TRIPOLAR DE 100 AMPERES, MODELO DIN.</v>
          </cell>
          <cell r="D75">
            <v>55</v>
          </cell>
          <cell r="E75">
            <v>8</v>
          </cell>
          <cell r="F75">
            <v>47</v>
          </cell>
          <cell r="G75">
            <v>10</v>
          </cell>
          <cell r="H75">
            <v>63.68</v>
          </cell>
          <cell r="I75">
            <v>0</v>
          </cell>
          <cell r="J75">
            <v>0</v>
          </cell>
        </row>
        <row r="76">
          <cell r="A76">
            <v>65</v>
          </cell>
          <cell r="B76">
            <v>1</v>
          </cell>
          <cell r="C76" t="str">
            <v>DISJUNTOR, BAIXA TENSÃO, TRIPOLAR DE 100 AMPERES, TIPO NEMA.</v>
          </cell>
          <cell r="D76">
            <v>55</v>
          </cell>
          <cell r="E76">
            <v>5</v>
          </cell>
          <cell r="F76">
            <v>50</v>
          </cell>
          <cell r="G76">
            <v>5</v>
          </cell>
          <cell r="H76">
            <v>64</v>
          </cell>
          <cell r="I76">
            <v>0</v>
          </cell>
          <cell r="J76">
            <v>0</v>
          </cell>
        </row>
        <row r="77">
          <cell r="A77">
            <v>66</v>
          </cell>
          <cell r="B77">
            <v>12</v>
          </cell>
          <cell r="C77" t="str">
            <v>DISJUNTOR, BAIXA TENSÃO, TRIPOLAR DE 125 AMPERES, MODELO DIN.</v>
          </cell>
          <cell r="D77">
            <v>55</v>
          </cell>
          <cell r="E77">
            <v>5</v>
          </cell>
          <cell r="F77">
            <v>50</v>
          </cell>
          <cell r="G77">
            <v>5</v>
          </cell>
          <cell r="H77">
            <v>81.91</v>
          </cell>
          <cell r="I77">
            <v>0</v>
          </cell>
          <cell r="J77">
            <v>0</v>
          </cell>
        </row>
        <row r="78">
          <cell r="A78">
            <v>67</v>
          </cell>
          <cell r="B78">
            <v>16</v>
          </cell>
          <cell r="C78" t="str">
            <v>DISJUNTOR, BAIXA TENSÃO, TRIPOLAR DE 150 AMPERES, MODELO NEMA.</v>
          </cell>
          <cell r="D78">
            <v>55</v>
          </cell>
          <cell r="E78">
            <v>15</v>
          </cell>
          <cell r="F78">
            <v>40</v>
          </cell>
          <cell r="G78">
            <v>0</v>
          </cell>
          <cell r="H78">
            <v>217.47</v>
          </cell>
          <cell r="I78">
            <v>0</v>
          </cell>
          <cell r="J78">
            <v>0</v>
          </cell>
        </row>
        <row r="79">
          <cell r="A79">
            <v>68</v>
          </cell>
          <cell r="B79">
            <v>16</v>
          </cell>
          <cell r="C79" t="str">
            <v>DISJUNTOR, BAIXA TENSÃO, TRIPOLAR DE 200 AMPERES, MODELO CAIXA MOLDADA.</v>
          </cell>
          <cell r="D79">
            <v>55</v>
          </cell>
          <cell r="E79">
            <v>17</v>
          </cell>
          <cell r="F79">
            <v>38</v>
          </cell>
          <cell r="G79">
            <v>0</v>
          </cell>
          <cell r="H79">
            <v>199</v>
          </cell>
          <cell r="I79">
            <v>0</v>
          </cell>
          <cell r="J79">
            <v>0</v>
          </cell>
        </row>
        <row r="80">
          <cell r="A80">
            <v>69</v>
          </cell>
          <cell r="B80">
            <v>16</v>
          </cell>
          <cell r="C80" t="str">
            <v>DISJUNTOR, BAIXA TENSÃO, TRIPOLAR DE 200 AMPERES, MODELO NEMA.</v>
          </cell>
          <cell r="D80">
            <v>55</v>
          </cell>
          <cell r="E80">
            <v>2</v>
          </cell>
          <cell r="F80">
            <v>53</v>
          </cell>
          <cell r="G80">
            <v>0</v>
          </cell>
          <cell r="H80">
            <v>236</v>
          </cell>
          <cell r="I80">
            <v>0</v>
          </cell>
          <cell r="J80">
            <v>0</v>
          </cell>
        </row>
        <row r="81">
          <cell r="A81">
            <v>70</v>
          </cell>
          <cell r="B81" t="str">
            <v>CLD</v>
          </cell>
          <cell r="C81" t="str">
            <v>DISJUNTOR, BAIXA TENSÃO, TRIPOLAR DE 250 AMPERES, MODELO CAIXA MOLDADA.</v>
          </cell>
          <cell r="D81">
            <v>55</v>
          </cell>
          <cell r="E81">
            <v>0</v>
          </cell>
          <cell r="F81">
            <v>55</v>
          </cell>
          <cell r="G81">
            <v>0</v>
          </cell>
          <cell r="H81" t="str">
            <v>-</v>
          </cell>
          <cell r="I81">
            <v>0</v>
          </cell>
          <cell r="J81">
            <v>0</v>
          </cell>
        </row>
        <row r="82">
          <cell r="A82">
            <v>71</v>
          </cell>
          <cell r="B82">
            <v>11</v>
          </cell>
          <cell r="C82" t="str">
            <v>DISJUNTOR, BAIXA TENSÃO, TRIPOLAR DE 250 AMPERES, MODELO NEMA.</v>
          </cell>
          <cell r="D82">
            <v>55</v>
          </cell>
          <cell r="E82">
            <v>2</v>
          </cell>
          <cell r="F82">
            <v>53</v>
          </cell>
          <cell r="G82">
            <v>0</v>
          </cell>
          <cell r="H82">
            <v>448.43</v>
          </cell>
          <cell r="I82">
            <v>0</v>
          </cell>
          <cell r="J82">
            <v>0</v>
          </cell>
        </row>
        <row r="83">
          <cell r="A83">
            <v>72</v>
          </cell>
          <cell r="B83">
            <v>13</v>
          </cell>
          <cell r="C83" t="str">
            <v>DISJUNTOR, BAIXA TENSÃO, TRIPOLAR DE 40 AMPERES, MODELO DIN.</v>
          </cell>
          <cell r="D83">
            <v>55</v>
          </cell>
          <cell r="E83">
            <v>5</v>
          </cell>
          <cell r="F83">
            <v>50</v>
          </cell>
          <cell r="G83">
            <v>0</v>
          </cell>
          <cell r="H83">
            <v>23</v>
          </cell>
          <cell r="I83">
            <v>0</v>
          </cell>
          <cell r="J83">
            <v>0</v>
          </cell>
        </row>
        <row r="84">
          <cell r="A84">
            <v>73</v>
          </cell>
          <cell r="B84">
            <v>22</v>
          </cell>
          <cell r="C84" t="str">
            <v>DISJUNTOR, BAIXA TENSÃO, TRIPOLAR DE 40 AMPERES, MODELO NEMA.</v>
          </cell>
          <cell r="D84">
            <v>55</v>
          </cell>
          <cell r="E84">
            <v>45</v>
          </cell>
          <cell r="F84">
            <v>10</v>
          </cell>
          <cell r="G84">
            <v>0</v>
          </cell>
          <cell r="H84">
            <v>52.44</v>
          </cell>
          <cell r="I84" t="str">
            <v>SALDO RESTANTE É RESERVADO</v>
          </cell>
          <cell r="J84">
            <v>0</v>
          </cell>
        </row>
        <row r="85">
          <cell r="A85">
            <v>74</v>
          </cell>
          <cell r="B85">
            <v>15</v>
          </cell>
          <cell r="C85" t="str">
            <v>DISJUNTOR, BAIXA TENSÃO, TRIPOLAR DE 400 AMPERES, MODELO CAIXA MOLDADA.</v>
          </cell>
          <cell r="D85">
            <v>52</v>
          </cell>
          <cell r="E85">
            <v>1</v>
          </cell>
          <cell r="F85">
            <v>51</v>
          </cell>
          <cell r="G85">
            <v>0</v>
          </cell>
          <cell r="H85">
            <v>499.99</v>
          </cell>
          <cell r="I85">
            <v>0</v>
          </cell>
          <cell r="J85">
            <v>0</v>
          </cell>
        </row>
        <row r="86">
          <cell r="A86">
            <v>75</v>
          </cell>
          <cell r="B86">
            <v>15</v>
          </cell>
          <cell r="C86" t="str">
            <v>DISJUNTOR, BAIXA TENSÃO, TRIPOLAR DE 400 AMPERES, MODELO CAIXA MOLDADA.</v>
          </cell>
          <cell r="D86">
            <v>3</v>
          </cell>
          <cell r="E86">
            <v>0</v>
          </cell>
          <cell r="F86">
            <v>3</v>
          </cell>
          <cell r="G86">
            <v>0</v>
          </cell>
          <cell r="H86">
            <v>565.99</v>
          </cell>
          <cell r="I86">
            <v>0</v>
          </cell>
          <cell r="J86">
            <v>0</v>
          </cell>
        </row>
        <row r="87">
          <cell r="A87">
            <v>76</v>
          </cell>
          <cell r="B87">
            <v>24</v>
          </cell>
          <cell r="C87" t="str">
            <v>DISJUNTOR, BAIXA TENSÃO, TRIPOLAR DE 600 AMPERES, MODELO CAIXA MOLDADA.</v>
          </cell>
          <cell r="D87">
            <v>53</v>
          </cell>
          <cell r="E87">
            <v>0</v>
          </cell>
          <cell r="F87">
            <v>53</v>
          </cell>
          <cell r="G87">
            <v>0</v>
          </cell>
          <cell r="H87">
            <v>880</v>
          </cell>
          <cell r="I87">
            <v>0</v>
          </cell>
          <cell r="J87">
            <v>0</v>
          </cell>
        </row>
        <row r="88">
          <cell r="A88">
            <v>77</v>
          </cell>
          <cell r="B88">
            <v>15</v>
          </cell>
          <cell r="C88" t="str">
            <v>DISJUNTOR, BAIXA TENSÃO, TRIPOLAR DE 600 AMPERES, MODELO CAIXA MOLDADA.</v>
          </cell>
          <cell r="D88">
            <v>2</v>
          </cell>
          <cell r="E88">
            <v>0</v>
          </cell>
          <cell r="F88">
            <v>2</v>
          </cell>
          <cell r="G88">
            <v>0</v>
          </cell>
          <cell r="H88">
            <v>936.5</v>
          </cell>
          <cell r="I88">
            <v>0</v>
          </cell>
          <cell r="J88">
            <v>0</v>
          </cell>
        </row>
        <row r="89">
          <cell r="A89">
            <v>78</v>
          </cell>
          <cell r="B89">
            <v>5</v>
          </cell>
          <cell r="C89" t="str">
            <v>DISJUNTOR, BAIXA TENSÃO, TRIPOLAR DE 70 AMPERES, MODELO DIN.</v>
          </cell>
          <cell r="D89">
            <v>55</v>
          </cell>
          <cell r="E89">
            <v>2</v>
          </cell>
          <cell r="F89">
            <v>53</v>
          </cell>
          <cell r="G89">
            <v>5</v>
          </cell>
          <cell r="H89">
            <v>27.58</v>
          </cell>
          <cell r="I89">
            <v>0</v>
          </cell>
          <cell r="J89">
            <v>0</v>
          </cell>
        </row>
        <row r="90">
          <cell r="A90">
            <v>79</v>
          </cell>
          <cell r="B90">
            <v>19</v>
          </cell>
          <cell r="C90" t="str">
            <v>DUCHA ELÉTRICA, MATERIAL PLÁSTICO, FONTE DE ALIMENTAÇÃO: 127V, 220V. RESISTÊNCIAS: (I2) QUAL: MONTADA DISJUNTOR: 127V: CORRENTE SUPORTA: 30 A. POTÊNCIA: 127V: 5500 W NÚMERO DE TEMPERATURAS: 3 SISTEMAS DE SEGURANÇA: DISPOSITIVO DIFERENCIAL RESIDUAL.</v>
          </cell>
          <cell r="D90">
            <v>50</v>
          </cell>
          <cell r="E90">
            <v>0</v>
          </cell>
          <cell r="F90">
            <v>50</v>
          </cell>
          <cell r="G90">
            <v>0</v>
          </cell>
          <cell r="H90">
            <v>28.93</v>
          </cell>
          <cell r="I90">
            <v>0</v>
          </cell>
          <cell r="J90">
            <v>0</v>
          </cell>
        </row>
        <row r="91">
          <cell r="A91">
            <v>80</v>
          </cell>
          <cell r="B91">
            <v>23</v>
          </cell>
          <cell r="C91" t="str">
            <v>ELETRODUTO FLEXÍVEL CORRUGADO, POLIETILENO ALTA DENSIDADE COM ARAME GUIA GALVANIZADO E FITA DE AVISO ´´PERIGO´´ BITOLA 1. ROLO COM 50 MÉTROS.</v>
          </cell>
          <cell r="D91">
            <v>50</v>
          </cell>
          <cell r="E91">
            <v>5</v>
          </cell>
          <cell r="F91">
            <v>45</v>
          </cell>
          <cell r="G91">
            <v>0</v>
          </cell>
          <cell r="H91">
            <v>84.26</v>
          </cell>
          <cell r="I91">
            <v>0</v>
          </cell>
          <cell r="J91">
            <v>0</v>
          </cell>
        </row>
        <row r="92">
          <cell r="A92">
            <v>81</v>
          </cell>
          <cell r="B92">
            <v>8</v>
          </cell>
          <cell r="C92" t="str">
            <v>ELETRODUTO FLEXÍVEL CORRUGADO, POLIETILENO ALTA DENSIDADE COM GUIA DE ARAME GALVANIZADO E FITA DE AVISO ´´PERIGO´´, DIÂMETRO 100 MM, ROLO C/ 50 METROS.</v>
          </cell>
          <cell r="D92">
            <v>25</v>
          </cell>
          <cell r="E92">
            <v>6</v>
          </cell>
          <cell r="F92">
            <v>19</v>
          </cell>
          <cell r="G92">
            <v>1</v>
          </cell>
          <cell r="H92">
            <v>278</v>
          </cell>
          <cell r="I92">
            <v>0</v>
          </cell>
          <cell r="J92">
            <v>0</v>
          </cell>
        </row>
        <row r="93">
          <cell r="A93">
            <v>82</v>
          </cell>
          <cell r="B93">
            <v>23</v>
          </cell>
          <cell r="C93" t="str">
            <v>ELETRODUTO FLEXÍVEL CORRUGADO, POLIETILENO ALTA DENSIDADE COM GUIA DE ARAME GALVANIZADO E FITA DE AVISO ´´PERIGO´´, DIÂMETRO 60MM, ROLO C/ 100 METROS.</v>
          </cell>
          <cell r="D93">
            <v>25</v>
          </cell>
          <cell r="E93">
            <v>0</v>
          </cell>
          <cell r="F93">
            <v>25</v>
          </cell>
          <cell r="G93">
            <v>0</v>
          </cell>
          <cell r="H93">
            <v>380</v>
          </cell>
          <cell r="I93">
            <v>0</v>
          </cell>
          <cell r="J93">
            <v>0</v>
          </cell>
        </row>
        <row r="94">
          <cell r="A94">
            <v>83</v>
          </cell>
          <cell r="B94">
            <v>8</v>
          </cell>
          <cell r="C94" t="str">
            <v>ELETRODUTO RÍGIDO ¶ PVC, ANTI-CHAMA. ROLO 50 METROS</v>
          </cell>
          <cell r="D94">
            <v>5</v>
          </cell>
          <cell r="E94">
            <v>2</v>
          </cell>
          <cell r="F94">
            <v>3</v>
          </cell>
          <cell r="G94">
            <v>0</v>
          </cell>
          <cell r="H94">
            <v>74.38</v>
          </cell>
          <cell r="I94" t="str">
            <v>SALDO RESTANTE É RESERVADO</v>
          </cell>
          <cell r="J94">
            <v>0</v>
          </cell>
        </row>
        <row r="95">
          <cell r="A95">
            <v>84</v>
          </cell>
          <cell r="B95">
            <v>20</v>
          </cell>
          <cell r="C95" t="str">
            <v>ELO FUSÍVEL 10 K.</v>
          </cell>
          <cell r="D95">
            <v>65</v>
          </cell>
          <cell r="E95">
            <v>65</v>
          </cell>
          <cell r="F95">
            <v>0</v>
          </cell>
          <cell r="G95">
            <v>0</v>
          </cell>
          <cell r="H95">
            <v>1.96</v>
          </cell>
          <cell r="I95">
            <v>0</v>
          </cell>
          <cell r="J95">
            <v>0</v>
          </cell>
        </row>
        <row r="96">
          <cell r="A96">
            <v>85</v>
          </cell>
          <cell r="B96">
            <v>20</v>
          </cell>
          <cell r="C96" t="str">
            <v>ELO FUSÍVEL 5H.</v>
          </cell>
          <cell r="D96">
            <v>65</v>
          </cell>
          <cell r="E96">
            <v>65</v>
          </cell>
          <cell r="F96">
            <v>0</v>
          </cell>
          <cell r="G96">
            <v>0</v>
          </cell>
          <cell r="H96">
            <v>1.54</v>
          </cell>
          <cell r="I96">
            <v>0</v>
          </cell>
          <cell r="J96">
            <v>0</v>
          </cell>
        </row>
        <row r="97">
          <cell r="A97">
            <v>86</v>
          </cell>
          <cell r="B97">
            <v>20</v>
          </cell>
          <cell r="C97" t="str">
            <v>ELO FUSÍVEL 6K.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2.0499999999999998</v>
          </cell>
          <cell r="I97">
            <v>0</v>
          </cell>
          <cell r="J97">
            <v>0</v>
          </cell>
        </row>
        <row r="98">
          <cell r="A98">
            <v>87</v>
          </cell>
          <cell r="B98">
            <v>20</v>
          </cell>
          <cell r="C98" t="str">
            <v>ELO FUSÍVEL 8 K.</v>
          </cell>
          <cell r="D98">
            <v>65</v>
          </cell>
          <cell r="E98">
            <v>65</v>
          </cell>
          <cell r="F98">
            <v>0</v>
          </cell>
          <cell r="G98">
            <v>0</v>
          </cell>
          <cell r="H98">
            <v>2.0499999999999998</v>
          </cell>
          <cell r="I98">
            <v>0</v>
          </cell>
          <cell r="J98">
            <v>0</v>
          </cell>
        </row>
        <row r="99">
          <cell r="A99">
            <v>88</v>
          </cell>
          <cell r="B99">
            <v>4</v>
          </cell>
          <cell r="C99" t="str">
            <v>EXTENSÃO ELÉTRICA, TIPO SIMPLES, COMPRIMENTO 20 M, ACESSÓRIOS 3 ENTRADAS</v>
          </cell>
          <cell r="D99">
            <v>30</v>
          </cell>
          <cell r="E99">
            <v>29</v>
          </cell>
          <cell r="F99">
            <v>1</v>
          </cell>
          <cell r="G99">
            <v>0</v>
          </cell>
          <cell r="H99">
            <v>39.340000000000003</v>
          </cell>
          <cell r="I99">
            <v>0</v>
          </cell>
          <cell r="J99">
            <v>0</v>
          </cell>
        </row>
        <row r="100">
          <cell r="A100">
            <v>89</v>
          </cell>
          <cell r="B100">
            <v>4</v>
          </cell>
          <cell r="C100" t="str">
            <v>EXTENSÃO 20 AMPERES, 20 METROS, CABO PP, 3 ENTRADAS</v>
          </cell>
          <cell r="D100">
            <v>10</v>
          </cell>
          <cell r="E100">
            <v>10</v>
          </cell>
          <cell r="F100">
            <v>0</v>
          </cell>
          <cell r="G100">
            <v>0</v>
          </cell>
          <cell r="H100">
            <v>94.99</v>
          </cell>
          <cell r="I100">
            <v>0</v>
          </cell>
          <cell r="J100">
            <v>0</v>
          </cell>
        </row>
        <row r="101">
          <cell r="A101">
            <v>90</v>
          </cell>
          <cell r="B101">
            <v>15</v>
          </cell>
          <cell r="C101" t="str">
            <v>FIO ELETRICO, TIPO FLEXÍVEL, BITOLA 10 MM</v>
          </cell>
          <cell r="D101">
            <v>55</v>
          </cell>
          <cell r="E101">
            <v>13</v>
          </cell>
          <cell r="F101">
            <v>42</v>
          </cell>
          <cell r="G101">
            <v>0</v>
          </cell>
          <cell r="H101">
            <v>261.79000000000002</v>
          </cell>
          <cell r="I101">
            <v>0</v>
          </cell>
          <cell r="J101">
            <v>0</v>
          </cell>
        </row>
        <row r="102">
          <cell r="A102">
            <v>91</v>
          </cell>
          <cell r="B102">
            <v>3</v>
          </cell>
          <cell r="C102" t="str">
            <v>FIO ELETRICO, TIPO FLEXÍVEL, BITOLA 6 MM</v>
          </cell>
          <cell r="D102">
            <v>55</v>
          </cell>
          <cell r="E102">
            <v>17</v>
          </cell>
          <cell r="F102">
            <v>38</v>
          </cell>
          <cell r="G102">
            <v>14</v>
          </cell>
          <cell r="H102">
            <v>152.82</v>
          </cell>
          <cell r="I102">
            <v>0</v>
          </cell>
          <cell r="J102">
            <v>0</v>
          </cell>
        </row>
        <row r="103">
          <cell r="A103">
            <v>92</v>
          </cell>
          <cell r="B103">
            <v>4</v>
          </cell>
          <cell r="C103" t="str">
            <v>FIO FLEXÍVEL PARALELO, BITOLA 1.50 MM² (2 X 1.50 MM²), ROLO COM 100 METROS.</v>
          </cell>
          <cell r="D103">
            <v>40</v>
          </cell>
          <cell r="E103">
            <v>16</v>
          </cell>
          <cell r="F103">
            <v>24</v>
          </cell>
          <cell r="G103">
            <v>0</v>
          </cell>
          <cell r="H103">
            <v>96.33</v>
          </cell>
          <cell r="I103">
            <v>0</v>
          </cell>
          <cell r="J103">
            <v>0</v>
          </cell>
        </row>
        <row r="104">
          <cell r="A104">
            <v>93</v>
          </cell>
          <cell r="B104">
            <v>3</v>
          </cell>
          <cell r="C104" t="str">
            <v>FIO FLEXÍVEL PARALELO, BITOLA 2,50 MM² (2 X 2.50 MM²), ROLO COM 100 METROS.</v>
          </cell>
          <cell r="D104">
            <v>40</v>
          </cell>
          <cell r="E104">
            <v>20</v>
          </cell>
          <cell r="F104">
            <v>20</v>
          </cell>
          <cell r="G104">
            <v>0</v>
          </cell>
          <cell r="H104">
            <v>146.03</v>
          </cell>
          <cell r="I104" t="str">
            <v>SALDO RESTANTE É RESERVADO</v>
          </cell>
          <cell r="J104">
            <v>0</v>
          </cell>
        </row>
        <row r="105">
          <cell r="A105">
            <v>94</v>
          </cell>
          <cell r="B105">
            <v>21</v>
          </cell>
          <cell r="C105" t="str">
            <v>FIO FLEXÍVEL PARALELO, BITOLA 4. MM² (2 X 4 MM²), ROLO COM 100 METROS.</v>
          </cell>
          <cell r="D105">
            <v>40</v>
          </cell>
          <cell r="E105">
            <v>15</v>
          </cell>
          <cell r="F105">
            <v>25</v>
          </cell>
          <cell r="G105">
            <v>5</v>
          </cell>
          <cell r="H105">
            <v>209.85</v>
          </cell>
          <cell r="I105">
            <v>0</v>
          </cell>
          <cell r="J105">
            <v>0</v>
          </cell>
        </row>
        <row r="106">
          <cell r="A106">
            <v>95</v>
          </cell>
          <cell r="B106">
            <v>15</v>
          </cell>
          <cell r="C106" t="str">
            <v>FIO ELETRICO, TIPO FLEXÍVEL, BITOLA 1,50 MM</v>
          </cell>
          <cell r="D106">
            <v>55</v>
          </cell>
          <cell r="E106">
            <v>25</v>
          </cell>
          <cell r="F106">
            <v>30</v>
          </cell>
          <cell r="G106">
            <v>0</v>
          </cell>
          <cell r="H106">
            <v>41.99</v>
          </cell>
          <cell r="I106" t="str">
            <v>SALDO RESTANTE É RESERVADO</v>
          </cell>
          <cell r="J106">
            <v>0</v>
          </cell>
        </row>
        <row r="107">
          <cell r="A107">
            <v>96</v>
          </cell>
          <cell r="B107">
            <v>3</v>
          </cell>
          <cell r="C107" t="str">
            <v>FIO ELETRICO, TIPO FLEXÍVEL, BITOLA 2,50 MM</v>
          </cell>
          <cell r="D107">
            <v>55</v>
          </cell>
          <cell r="E107">
            <v>25</v>
          </cell>
          <cell r="F107">
            <v>30</v>
          </cell>
          <cell r="G107">
            <v>5</v>
          </cell>
          <cell r="H107">
            <v>68.989999999999995</v>
          </cell>
          <cell r="I107" t="str">
            <v>SALDO RESTANTE É RESERVADO</v>
          </cell>
          <cell r="J107">
            <v>0</v>
          </cell>
        </row>
        <row r="108">
          <cell r="A108">
            <v>97</v>
          </cell>
          <cell r="B108">
            <v>15</v>
          </cell>
          <cell r="C108" t="str">
            <v>FIO ELETRICO, TIPO FLEXÍVEL, BITOLA 4 MM</v>
          </cell>
          <cell r="D108">
            <v>55</v>
          </cell>
          <cell r="E108">
            <v>25</v>
          </cell>
          <cell r="F108">
            <v>30</v>
          </cell>
          <cell r="G108">
            <v>0</v>
          </cell>
          <cell r="H108">
            <v>100.78</v>
          </cell>
          <cell r="I108" t="str">
            <v>SALDO RESTANTE É RESERVADO</v>
          </cell>
          <cell r="J108">
            <v>0</v>
          </cell>
        </row>
        <row r="109">
          <cell r="A109">
            <v>98</v>
          </cell>
          <cell r="B109">
            <v>13</v>
          </cell>
          <cell r="C109" t="str">
            <v>FIO ELETRICO, TIPO RÍGIDO, BITOLA 1,50 MM</v>
          </cell>
          <cell r="D109">
            <v>40</v>
          </cell>
          <cell r="E109">
            <v>20</v>
          </cell>
          <cell r="F109">
            <v>20</v>
          </cell>
          <cell r="G109">
            <v>0</v>
          </cell>
          <cell r="H109">
            <v>55</v>
          </cell>
          <cell r="I109">
            <v>0</v>
          </cell>
          <cell r="J109">
            <v>0</v>
          </cell>
        </row>
        <row r="110">
          <cell r="A110">
            <v>99</v>
          </cell>
          <cell r="B110">
            <v>14</v>
          </cell>
          <cell r="C110" t="str">
            <v>FIO ELETRICO, TIPO RÍGIDO, BITOLA 10 MM</v>
          </cell>
          <cell r="D110">
            <v>40</v>
          </cell>
          <cell r="E110">
            <v>5</v>
          </cell>
          <cell r="F110">
            <v>35</v>
          </cell>
          <cell r="G110">
            <v>0</v>
          </cell>
          <cell r="H110">
            <v>300</v>
          </cell>
          <cell r="I110">
            <v>0</v>
          </cell>
          <cell r="J110">
            <v>0</v>
          </cell>
        </row>
        <row r="111">
          <cell r="A111">
            <v>100</v>
          </cell>
          <cell r="B111">
            <v>14</v>
          </cell>
          <cell r="C111" t="str">
            <v>FIO ELETRICO, TIPO RÍGIDO, BITOLA 2,50 MM</v>
          </cell>
          <cell r="D111">
            <v>40</v>
          </cell>
          <cell r="E111">
            <v>10</v>
          </cell>
          <cell r="F111">
            <v>30</v>
          </cell>
          <cell r="G111">
            <v>0</v>
          </cell>
          <cell r="H111">
            <v>72.81</v>
          </cell>
          <cell r="I111">
            <v>0</v>
          </cell>
          <cell r="J111">
            <v>0</v>
          </cell>
        </row>
        <row r="112">
          <cell r="A112">
            <v>101</v>
          </cell>
          <cell r="B112">
            <v>14</v>
          </cell>
          <cell r="C112" t="str">
            <v>FIO ELETRICO, TIPO RÍGIDO, BITOLA 4 MM</v>
          </cell>
          <cell r="D112">
            <v>40</v>
          </cell>
          <cell r="E112">
            <v>10</v>
          </cell>
          <cell r="F112">
            <v>30</v>
          </cell>
          <cell r="G112">
            <v>0</v>
          </cell>
          <cell r="H112">
            <v>122.99</v>
          </cell>
          <cell r="I112">
            <v>0</v>
          </cell>
          <cell r="J112">
            <v>0</v>
          </cell>
        </row>
        <row r="113">
          <cell r="A113">
            <v>102</v>
          </cell>
          <cell r="B113">
            <v>14</v>
          </cell>
          <cell r="C113" t="str">
            <v>FIO ELETRICO, TIPO RÍGIDO, BITOLA 6 MM</v>
          </cell>
          <cell r="D113">
            <v>50</v>
          </cell>
          <cell r="E113">
            <v>10</v>
          </cell>
          <cell r="F113">
            <v>40</v>
          </cell>
          <cell r="G113">
            <v>0</v>
          </cell>
          <cell r="H113">
            <v>150</v>
          </cell>
          <cell r="I113">
            <v>0</v>
          </cell>
          <cell r="J113">
            <v>0</v>
          </cell>
        </row>
        <row r="114">
          <cell r="A114">
            <v>103</v>
          </cell>
          <cell r="B114">
            <v>6</v>
          </cell>
          <cell r="C114" t="str">
            <v>FIO TELEFÔNICO, TIPO DROPS, QUANTIDADE CONDUTOR 2, MATERIAL CONDUTOR COBRE, MATERIAL ISOLAMENTO PVC, COR PRETA, DIÂMETRO 1,5 POL</v>
          </cell>
          <cell r="D114">
            <v>15</v>
          </cell>
          <cell r="E114">
            <v>15</v>
          </cell>
          <cell r="F114">
            <v>0</v>
          </cell>
          <cell r="G114">
            <v>0</v>
          </cell>
          <cell r="H114">
            <v>51.7</v>
          </cell>
          <cell r="I114">
            <v>0</v>
          </cell>
          <cell r="J114">
            <v>0</v>
          </cell>
        </row>
        <row r="115">
          <cell r="A115">
            <v>104</v>
          </cell>
          <cell r="B115">
            <v>19</v>
          </cell>
          <cell r="C115" t="str">
            <v>FIO TELEFÔNICO TRANSADO, 2 PARES ,4 CONDUTORES, COBRE ESTANHADO, ISOLAMENTO PVC, COR CINZA, BITOLA 22, CARRETEL COM 200 METROS.</v>
          </cell>
          <cell r="D115">
            <v>15</v>
          </cell>
          <cell r="E115">
            <v>0</v>
          </cell>
          <cell r="F115">
            <v>15</v>
          </cell>
          <cell r="G115">
            <v>0</v>
          </cell>
          <cell r="H115">
            <v>70</v>
          </cell>
          <cell r="I115">
            <v>0</v>
          </cell>
          <cell r="J115">
            <v>0</v>
          </cell>
        </row>
        <row r="116">
          <cell r="A116">
            <v>105</v>
          </cell>
          <cell r="B116">
            <v>6</v>
          </cell>
          <cell r="C116" t="str">
            <v>FIO TELEFÔNICO, QUANTIDADE DE CONDUTORES 2, COBRE ESTANHADO, COR PRETO E LARANJA, BITOLA 22 REFERÊNCIA FDG, CARRETEL COM 500 METROS.</v>
          </cell>
          <cell r="D116">
            <v>10</v>
          </cell>
          <cell r="E116">
            <v>2</v>
          </cell>
          <cell r="F116">
            <v>8</v>
          </cell>
          <cell r="G116">
            <v>0</v>
          </cell>
          <cell r="H116">
            <v>100</v>
          </cell>
          <cell r="I116" t="str">
            <v>SALDO RESTANTE É RESERVADO</v>
          </cell>
          <cell r="J116">
            <v>0</v>
          </cell>
        </row>
        <row r="117">
          <cell r="A117">
            <v>106</v>
          </cell>
          <cell r="B117" t="str">
            <v>CLD</v>
          </cell>
          <cell r="C117" t="str">
            <v>FITA ISOLANTE AUTO FUSÃO, ROLO COM 10 METROS.</v>
          </cell>
          <cell r="D117">
            <v>130</v>
          </cell>
          <cell r="E117">
            <v>0</v>
          </cell>
          <cell r="F117">
            <v>130</v>
          </cell>
          <cell r="G117">
            <v>0</v>
          </cell>
          <cell r="H117" t="str">
            <v>-</v>
          </cell>
          <cell r="I117">
            <v>0</v>
          </cell>
          <cell r="J117">
            <v>0</v>
          </cell>
        </row>
        <row r="118">
          <cell r="A118">
            <v>107</v>
          </cell>
          <cell r="B118">
            <v>5</v>
          </cell>
          <cell r="C118" t="str">
    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    </cell>
          <cell r="D118">
            <v>13</v>
          </cell>
          <cell r="E118">
            <v>9</v>
          </cell>
          <cell r="F118">
            <v>4</v>
          </cell>
          <cell r="G118">
            <v>0</v>
          </cell>
          <cell r="H118">
            <v>11.68</v>
          </cell>
          <cell r="I118">
            <v>0</v>
          </cell>
          <cell r="J118">
            <v>0</v>
          </cell>
        </row>
        <row r="119">
          <cell r="A119">
            <v>108</v>
          </cell>
          <cell r="B119">
            <v>15</v>
          </cell>
          <cell r="C119" t="str">
            <v>FITA ISOLANTE, MATERIAL FILME DE PVC COM ADESIVO DE BORRACHA, ROLO COM 10 METROS, ANTI-CHAMA.</v>
          </cell>
          <cell r="D119">
            <v>180</v>
          </cell>
          <cell r="E119">
            <v>180</v>
          </cell>
          <cell r="F119">
            <v>0</v>
          </cell>
          <cell r="G119">
            <v>0</v>
          </cell>
          <cell r="H119">
            <v>1.5</v>
          </cell>
          <cell r="I119">
            <v>0</v>
          </cell>
          <cell r="J119">
            <v>0</v>
          </cell>
        </row>
        <row r="120">
          <cell r="A120">
            <v>109</v>
          </cell>
          <cell r="B120" t="str">
            <v>CLD</v>
          </cell>
          <cell r="C120" t="str">
            <v>FIXA FIO COM PREGO DE AÇO PARA FIO 2,50 MM². PACOTE 50 UNIDADES</v>
          </cell>
          <cell r="D120">
            <v>14</v>
          </cell>
          <cell r="E120">
            <v>0</v>
          </cell>
          <cell r="F120">
            <v>14</v>
          </cell>
          <cell r="G120">
            <v>0</v>
          </cell>
          <cell r="H120" t="str">
            <v>-</v>
          </cell>
          <cell r="I120">
            <v>0</v>
          </cell>
          <cell r="J120">
            <v>0</v>
          </cell>
        </row>
        <row r="121">
          <cell r="A121">
            <v>110</v>
          </cell>
          <cell r="B121">
            <v>15</v>
          </cell>
          <cell r="C121" t="str">
            <v>FOTOCÉLULA DE 1000 W X 220 V COMPLETA COM BASE DE TRÊS FIOS.</v>
          </cell>
          <cell r="D121">
            <v>1400</v>
          </cell>
          <cell r="E121">
            <v>681</v>
          </cell>
          <cell r="F121">
            <v>719</v>
          </cell>
          <cell r="G121">
            <v>0</v>
          </cell>
          <cell r="H121">
            <v>11.63</v>
          </cell>
          <cell r="I121">
            <v>0</v>
          </cell>
          <cell r="J121">
            <v>0</v>
          </cell>
        </row>
        <row r="122">
          <cell r="A122">
            <v>111</v>
          </cell>
          <cell r="B122">
            <v>12</v>
          </cell>
          <cell r="C122" t="str">
            <v>FUSÍVEL CARTUCHO DE 30 AMPERES. TIPO VIROLA.</v>
          </cell>
          <cell r="D122">
            <v>130</v>
          </cell>
          <cell r="E122">
            <v>130</v>
          </cell>
          <cell r="F122">
            <v>0</v>
          </cell>
          <cell r="G122">
            <v>0</v>
          </cell>
          <cell r="H122">
            <v>2.04</v>
          </cell>
          <cell r="I122">
            <v>0</v>
          </cell>
          <cell r="J122">
            <v>0</v>
          </cell>
        </row>
        <row r="123">
          <cell r="A123">
            <v>112</v>
          </cell>
          <cell r="B123" t="str">
            <v>CLD</v>
          </cell>
          <cell r="C123" t="str">
            <v>FUSÍVEL CARTUCHO DE 60 AMPERES. TIPO VIROLA.</v>
          </cell>
          <cell r="D123">
            <v>130</v>
          </cell>
          <cell r="E123">
            <v>0</v>
          </cell>
          <cell r="F123">
            <v>130</v>
          </cell>
          <cell r="G123">
            <v>0</v>
          </cell>
          <cell r="H123" t="str">
            <v>-</v>
          </cell>
          <cell r="I123">
            <v>0</v>
          </cell>
          <cell r="J123">
            <v>0</v>
          </cell>
        </row>
        <row r="124">
          <cell r="A124">
            <v>113</v>
          </cell>
          <cell r="B124">
            <v>12</v>
          </cell>
          <cell r="C124" t="str">
            <v>FUSÍVEL CARTUCHO, CONTATOS TIPO FACA 100 AMPERES CORPO EM BAQUELITE.</v>
          </cell>
          <cell r="D124">
            <v>130</v>
          </cell>
          <cell r="E124">
            <v>70</v>
          </cell>
          <cell r="F124">
            <v>60</v>
          </cell>
          <cell r="G124">
            <v>50</v>
          </cell>
          <cell r="H124">
            <v>12.54</v>
          </cell>
          <cell r="I124">
            <v>0</v>
          </cell>
          <cell r="J124">
            <v>0</v>
          </cell>
        </row>
        <row r="125">
          <cell r="A125">
            <v>114</v>
          </cell>
          <cell r="B125">
            <v>16</v>
          </cell>
          <cell r="C125" t="str">
            <v>FUSÍVEL FACA 600 AMPERES, 250 VOLTS CORPO EM BAQUELITE.</v>
          </cell>
          <cell r="D125">
            <v>80</v>
          </cell>
          <cell r="E125">
            <v>30</v>
          </cell>
          <cell r="F125">
            <v>50</v>
          </cell>
          <cell r="G125">
            <v>0</v>
          </cell>
          <cell r="H125">
            <v>124</v>
          </cell>
          <cell r="I125">
            <v>0</v>
          </cell>
          <cell r="J125">
            <v>0</v>
          </cell>
        </row>
        <row r="126">
          <cell r="A126">
            <v>115</v>
          </cell>
          <cell r="B126">
            <v>16</v>
          </cell>
          <cell r="C126" t="str">
            <v>FUSÍVEL TIPO FACA 200A/ 250V EM BAQUELITE.</v>
          </cell>
          <cell r="D126">
            <v>130</v>
          </cell>
          <cell r="E126">
            <v>30</v>
          </cell>
          <cell r="F126">
            <v>100</v>
          </cell>
          <cell r="G126">
            <v>0</v>
          </cell>
          <cell r="H126">
            <v>30.8</v>
          </cell>
          <cell r="I126">
            <v>0</v>
          </cell>
          <cell r="J126">
            <v>0</v>
          </cell>
        </row>
        <row r="127">
          <cell r="A127">
            <v>116</v>
          </cell>
          <cell r="B127">
            <v>16</v>
          </cell>
          <cell r="C127" t="str">
            <v>FUSÍVEL TIPO FACA 400 AMPERES, 250 VOLTS.</v>
          </cell>
          <cell r="D127">
            <v>80</v>
          </cell>
          <cell r="E127">
            <v>30</v>
          </cell>
          <cell r="F127">
            <v>50</v>
          </cell>
          <cell r="G127">
            <v>0</v>
          </cell>
          <cell r="H127">
            <v>93.5</v>
          </cell>
          <cell r="I127">
            <v>0</v>
          </cell>
          <cell r="J127">
            <v>0</v>
          </cell>
        </row>
        <row r="128">
          <cell r="A128">
            <v>117</v>
          </cell>
          <cell r="B128">
            <v>8</v>
          </cell>
          <cell r="C128" t="str">
            <v>HASTE DE ATERRAMENTO. MATERIAL COBRE. APLICAÇÃO UTILIZADO PARA ATERRAMENTO DE PADRÃO. DIMENSÕES 1/2 X 2 M.</v>
          </cell>
          <cell r="D128">
            <v>10</v>
          </cell>
          <cell r="E128">
            <v>5</v>
          </cell>
          <cell r="F128">
            <v>5</v>
          </cell>
          <cell r="G128">
            <v>0</v>
          </cell>
          <cell r="H128">
            <v>12.25</v>
          </cell>
          <cell r="I128" t="str">
            <v>SALDO RESTANTE É RESERVADO</v>
          </cell>
          <cell r="J128">
            <v>0</v>
          </cell>
        </row>
        <row r="129">
          <cell r="A129">
            <v>118</v>
          </cell>
          <cell r="B129">
            <v>15</v>
          </cell>
          <cell r="C129" t="str">
            <v>INTERRUPTOR, TIPO SIMPLES, QUANTIDADE SEÇÕES 2 UN, POSIÇÃO RELATIVA EMBUTIR</v>
          </cell>
          <cell r="D129">
            <v>130</v>
          </cell>
          <cell r="E129">
            <v>43</v>
          </cell>
          <cell r="F129">
            <v>87</v>
          </cell>
          <cell r="G129">
            <v>0</v>
          </cell>
          <cell r="H129">
            <v>3.59</v>
          </cell>
          <cell r="I129" t="str">
            <v>SALDO RESTANTE É RESERVADO</v>
          </cell>
          <cell r="J129">
            <v>0</v>
          </cell>
        </row>
        <row r="130">
          <cell r="A130">
            <v>119</v>
          </cell>
          <cell r="B130">
            <v>22</v>
          </cell>
          <cell r="C130" t="str">
            <v>INTERRUPTOR DE EMBUTIR, CONJUGADO DE DUAS SEÇÕES COM UMA TOMADA.</v>
          </cell>
          <cell r="D130">
            <v>130</v>
          </cell>
          <cell r="E130">
            <v>50</v>
          </cell>
          <cell r="F130">
            <v>80</v>
          </cell>
          <cell r="G130">
            <v>0</v>
          </cell>
          <cell r="H130">
            <v>5.51</v>
          </cell>
          <cell r="I130" t="str">
            <v>SALDO RESTANTE É RESERVADO</v>
          </cell>
          <cell r="J130">
            <v>0</v>
          </cell>
        </row>
        <row r="131">
          <cell r="A131">
            <v>120</v>
          </cell>
          <cell r="B131">
            <v>15</v>
          </cell>
          <cell r="C131" t="str">
            <v>INTERRUPTOR DE EMBUTIR, CONJUGADO DE UMA SEÇÃO COM UMA TOMADA.</v>
          </cell>
          <cell r="D131">
            <v>130</v>
          </cell>
          <cell r="E131">
            <v>130</v>
          </cell>
          <cell r="F131">
            <v>0</v>
          </cell>
          <cell r="G131">
            <v>0</v>
          </cell>
          <cell r="H131">
            <v>3.89</v>
          </cell>
          <cell r="I131">
            <v>0</v>
          </cell>
          <cell r="J131">
            <v>0</v>
          </cell>
        </row>
        <row r="132">
          <cell r="A132">
            <v>121</v>
          </cell>
          <cell r="B132">
            <v>15</v>
          </cell>
          <cell r="C132" t="str">
            <v>INTERRUPTOR SIMPLES DE EMBUTIR, UMA SEÇÃO</v>
          </cell>
          <cell r="D132">
            <v>130</v>
          </cell>
          <cell r="E132">
            <v>130</v>
          </cell>
          <cell r="F132">
            <v>0</v>
          </cell>
          <cell r="G132">
            <v>0</v>
          </cell>
          <cell r="H132">
            <v>2.13</v>
          </cell>
          <cell r="I132">
            <v>0</v>
          </cell>
          <cell r="J132">
            <v>0</v>
          </cell>
        </row>
        <row r="133">
          <cell r="A133">
            <v>122</v>
          </cell>
          <cell r="B133">
            <v>15</v>
          </cell>
          <cell r="C133" t="str">
            <v>INTERRUPTOR, INTERNO COM TRÊS SEÇÕES, EMBUTIR.</v>
          </cell>
          <cell r="D133">
            <v>130</v>
          </cell>
          <cell r="E133">
            <v>13</v>
          </cell>
          <cell r="F133">
            <v>117</v>
          </cell>
          <cell r="G133">
            <v>0</v>
          </cell>
          <cell r="H133">
            <v>4.97</v>
          </cell>
          <cell r="I133">
            <v>0</v>
          </cell>
          <cell r="J133">
            <v>0</v>
          </cell>
        </row>
        <row r="134">
          <cell r="A134">
            <v>123</v>
          </cell>
          <cell r="B134">
            <v>22</v>
          </cell>
          <cell r="C134" t="str">
            <v>INTERRUPTOR, TIPO SOBREPOR, QUANTIDADE PÓLOS 2 UN, QUANTIDADE SEÇÕES 1 UN, QUANTIDADE ALAVANCAS 2 UN, CARACTERÍSTICAS ADICIONAIS ESPELHO</v>
          </cell>
          <cell r="D134">
            <v>50</v>
          </cell>
          <cell r="E134">
            <v>20</v>
          </cell>
          <cell r="F134">
            <v>30</v>
          </cell>
          <cell r="G134">
            <v>29</v>
          </cell>
          <cell r="H134">
            <v>3.37</v>
          </cell>
          <cell r="I134">
            <v>0</v>
          </cell>
          <cell r="J134">
            <v>0</v>
          </cell>
        </row>
        <row r="135">
          <cell r="A135">
            <v>124</v>
          </cell>
          <cell r="B135">
            <v>22</v>
          </cell>
          <cell r="C135" t="str">
            <v>INTERRUPTOR, TIPO SOBREPOR, QUANTIDADE PÓLOS 2 UN, QUANTIDADE SEÇÕES 2 UN, QUANTIDADE ALAVANCAS 2 UN, CARACTERÍSTICAS ADICIONAIS ESPELHO</v>
          </cell>
          <cell r="D135">
            <v>50</v>
          </cell>
          <cell r="E135">
            <v>20</v>
          </cell>
          <cell r="F135">
            <v>30</v>
          </cell>
          <cell r="G135">
            <v>25</v>
          </cell>
          <cell r="H135">
            <v>5.16</v>
          </cell>
          <cell r="I135">
            <v>0</v>
          </cell>
          <cell r="J135">
            <v>0</v>
          </cell>
        </row>
        <row r="136">
          <cell r="A136">
            <v>125</v>
          </cell>
          <cell r="B136" t="str">
            <v>CLD</v>
          </cell>
          <cell r="C136" t="str">
            <v>ISOLADOR COM FIXAÇÃO EM HASTES DE VERGALHÃO. ACOMPANHA ROSCA PARA FIXAR O ISOLADOR NO VERGALHÃO DE FERRO OU CANO. APLICAÇÃO VERGALHÃO DE NO MÍNIMO 8 MM E NO MÁXIMO 19,5 MM. POSSUI PROTEÇÃO CONTRA RAIOS ULTRAVIOLETAS. GARANTIA 12 MESES.</v>
          </cell>
          <cell r="D136">
            <v>1000</v>
          </cell>
          <cell r="E136">
            <v>0</v>
          </cell>
          <cell r="F136">
            <v>1000</v>
          </cell>
          <cell r="G136">
            <v>0</v>
          </cell>
          <cell r="H136" t="str">
            <v>-</v>
          </cell>
          <cell r="I136">
            <v>0</v>
          </cell>
          <cell r="J136">
            <v>0</v>
          </cell>
        </row>
        <row r="137">
          <cell r="A137">
            <v>126</v>
          </cell>
          <cell r="B137">
            <v>20</v>
          </cell>
          <cell r="C137" t="str">
            <v>ISOLADOR TIPO CASTANHA, FABRICADO EM PLÁSTICO DE ALTA RESISTÊNCIA, UTILIZADO NOS CANTOS E NO ARRANQUE DAS CERCAS, POSSUI AMPLOS FUROS PARA PASSAGEM DO ARAME E PARA PERMITIR FÁCIL ESCOAMENTO DA ÁGUA DA CHUVA, ELEVADA RESISTÊNCIA MECÂNICA E PROTEÇÃO CONTRA RAIOS ULTRAVIOLETA.</v>
          </cell>
          <cell r="D137">
            <v>105</v>
          </cell>
          <cell r="E137">
            <v>105</v>
          </cell>
          <cell r="F137">
            <v>0</v>
          </cell>
          <cell r="G137">
            <v>0</v>
          </cell>
          <cell r="H137">
            <v>2.99</v>
          </cell>
          <cell r="I137">
            <v>0</v>
          </cell>
          <cell r="J137">
            <v>0</v>
          </cell>
        </row>
        <row r="138">
          <cell r="A138">
            <v>127</v>
          </cell>
          <cell r="B138" t="str">
            <v>CLD</v>
          </cell>
          <cell r="C138" t="str">
            <v>ISOLADOR TIPO W. MATERIAL POLIETILENO. APLICAÇÃO USADO PARA PASSAGEM DE ARAME NO MOURÃO. POSSUI PROTEÇÃO CONTRA RAIOS ULTRAVIOLETAS.</v>
          </cell>
          <cell r="D138">
            <v>325</v>
          </cell>
          <cell r="E138">
            <v>0</v>
          </cell>
          <cell r="F138">
            <v>325</v>
          </cell>
          <cell r="G138">
            <v>0</v>
          </cell>
          <cell r="H138" t="str">
            <v>-</v>
          </cell>
          <cell r="I138">
            <v>0</v>
          </cell>
          <cell r="J138">
            <v>0</v>
          </cell>
        </row>
        <row r="139">
          <cell r="A139">
            <v>128</v>
          </cell>
          <cell r="B139">
            <v>11</v>
          </cell>
          <cell r="C139" t="str">
            <v>ISOLADORES BUCHA PARA TRANSFORMADOR.</v>
          </cell>
          <cell r="D139">
            <v>30</v>
          </cell>
          <cell r="E139">
            <v>4</v>
          </cell>
          <cell r="F139">
            <v>26</v>
          </cell>
          <cell r="G139">
            <v>0</v>
          </cell>
          <cell r="H139">
            <v>195.8</v>
          </cell>
          <cell r="I139">
            <v>0</v>
          </cell>
          <cell r="J139">
            <v>0</v>
          </cell>
        </row>
        <row r="140">
          <cell r="A140">
            <v>129</v>
          </cell>
          <cell r="B140" t="str">
            <v>CLD</v>
          </cell>
          <cell r="C140" t="str">
            <v>KIT PARA-RAIOS PARA CERCA ELÉTRICA. APLICAÇÃO PROTEGE O APARELHO DE CERCA ELÉTRICA DE DESCARGAS DE RAIOS INDUZIDAS SOBRE AS CERCAS ELETRIFICADAS. ITENS INCLUSOS: MOLA, ISOLADOR DE CANTO, PROTETOR DE RAIOS (REPARO DE PORCELANA), ABRAÇADEIRAS PARA UNIR A MOLA AO ARAME.</v>
          </cell>
          <cell r="D140">
            <v>10</v>
          </cell>
          <cell r="E140">
            <v>0</v>
          </cell>
          <cell r="F140">
            <v>10</v>
          </cell>
          <cell r="G140">
            <v>0</v>
          </cell>
          <cell r="H140" t="str">
            <v>-</v>
          </cell>
          <cell r="I140">
            <v>0</v>
          </cell>
          <cell r="J140">
            <v>0</v>
          </cell>
        </row>
        <row r="141">
          <cell r="A141">
            <v>130</v>
          </cell>
          <cell r="B141">
            <v>23</v>
          </cell>
          <cell r="C141" t="str">
            <v>LÂMPADA HALÓGENA 333MM, 2000 W X 220 V</v>
          </cell>
          <cell r="D141">
            <v>130</v>
          </cell>
          <cell r="E141">
            <v>0</v>
          </cell>
          <cell r="F141">
            <v>130</v>
          </cell>
          <cell r="G141">
            <v>0</v>
          </cell>
          <cell r="H141">
            <v>38</v>
          </cell>
          <cell r="I141">
            <v>0</v>
          </cell>
          <cell r="J141">
            <v>0</v>
          </cell>
        </row>
        <row r="142">
          <cell r="A142">
            <v>131</v>
          </cell>
          <cell r="B142">
            <v>2</v>
          </cell>
          <cell r="C142" t="str">
            <v>LÂMPADA DE BULBO TIPO VELA DE 40 W X 127 V. BASE E-27.</v>
          </cell>
          <cell r="D142">
            <v>130</v>
          </cell>
          <cell r="E142">
            <v>10</v>
          </cell>
          <cell r="F142">
            <v>120</v>
          </cell>
          <cell r="G142">
            <v>20</v>
          </cell>
          <cell r="H142">
            <v>2.57</v>
          </cell>
          <cell r="I142" t="str">
            <v>SALDO RESTANTE É RESERVADO</v>
          </cell>
          <cell r="J142">
            <v>0</v>
          </cell>
        </row>
        <row r="143">
          <cell r="A143">
            <v>132</v>
          </cell>
          <cell r="B143">
            <v>2</v>
          </cell>
          <cell r="C143" t="str">
            <v>LÂMPADA DE BULBO TIPO VELA DE 60 W X 127 V. BASE E-27.</v>
          </cell>
          <cell r="D143">
            <v>130</v>
          </cell>
          <cell r="E143">
            <v>0</v>
          </cell>
          <cell r="F143">
            <v>130</v>
          </cell>
          <cell r="G143">
            <v>40</v>
          </cell>
          <cell r="H143">
            <v>2.21</v>
          </cell>
          <cell r="I143" t="str">
            <v>SALDO RESTANTE É RESERVADO</v>
          </cell>
          <cell r="J143">
            <v>0</v>
          </cell>
        </row>
        <row r="144">
          <cell r="A144">
            <v>133</v>
          </cell>
          <cell r="B144">
            <v>15</v>
          </cell>
          <cell r="C144" t="str">
            <v>LÂMPADA FLUORESCENTE COMPACTA COM BASE E-27, POTÊNCIA MÍNIMA 23 W X 127V, FORMATO RETO.</v>
          </cell>
          <cell r="D144">
            <v>675</v>
          </cell>
          <cell r="E144">
            <v>150</v>
          </cell>
          <cell r="F144">
            <v>525</v>
          </cell>
          <cell r="G144">
            <v>110</v>
          </cell>
          <cell r="H144">
            <v>9.7100000000000009</v>
          </cell>
          <cell r="I144" t="str">
            <v>SALDO RESTANTE É RESERVADO</v>
          </cell>
          <cell r="J144">
            <v>0</v>
          </cell>
        </row>
        <row r="145">
          <cell r="A145">
            <v>134</v>
          </cell>
          <cell r="B145" t="str">
            <v>CLD</v>
          </cell>
          <cell r="C145" t="str">
            <v>LÂMPADA FLUORESCENTE COMPACTA COM BASE E-27, POTÊNCIA MÍNIMA 23 W X 220 V, FORMATO RETO.</v>
          </cell>
          <cell r="D145">
            <v>290</v>
          </cell>
          <cell r="E145">
            <v>0</v>
          </cell>
          <cell r="F145">
            <v>290</v>
          </cell>
          <cell r="G145">
            <v>0</v>
          </cell>
          <cell r="H145" t="str">
            <v>-</v>
          </cell>
          <cell r="I145">
            <v>0</v>
          </cell>
          <cell r="J145">
            <v>0</v>
          </cell>
        </row>
        <row r="146">
          <cell r="A146">
            <v>135</v>
          </cell>
          <cell r="B146">
            <v>5</v>
          </cell>
          <cell r="C146" t="str">
            <v>LÂMPADA FLUORESCENTE COMPACTA COM BASE E-27, POTÊNCIA MÍNIMA 45 W X 127V, FORMATO RETO.</v>
          </cell>
          <cell r="D146">
            <v>650</v>
          </cell>
          <cell r="E146">
            <v>135</v>
          </cell>
          <cell r="F146">
            <v>515</v>
          </cell>
          <cell r="G146">
            <v>0</v>
          </cell>
          <cell r="H146">
            <v>23.5</v>
          </cell>
          <cell r="I146" t="str">
            <v>SALDO RESTANTE É RESERVADO</v>
          </cell>
          <cell r="J146">
            <v>0</v>
          </cell>
        </row>
        <row r="147">
          <cell r="A147">
            <v>136</v>
          </cell>
          <cell r="B147">
            <v>5</v>
          </cell>
          <cell r="C147" t="str">
            <v>LÂMPADA FLUORESCENTE COMPACTA 85W, VOLTAGEM 220/240, BASE E - E-40. FORMATO ESPIRAL.</v>
          </cell>
          <cell r="D147">
            <v>50</v>
          </cell>
          <cell r="E147">
            <v>30</v>
          </cell>
          <cell r="F147">
            <v>20</v>
          </cell>
          <cell r="G147">
            <v>10</v>
          </cell>
          <cell r="H147">
            <v>45</v>
          </cell>
          <cell r="I147">
            <v>0</v>
          </cell>
          <cell r="J147">
            <v>0</v>
          </cell>
        </row>
        <row r="148">
          <cell r="A148">
            <v>137</v>
          </cell>
          <cell r="B148">
            <v>15</v>
          </cell>
          <cell r="C148" t="str">
            <v>LÂMPADA FLUORESCENTE COMPACTA, TIPO MINI, FORMATO 3 U. POTÊNCIA MÍNIMA DE 11W. TENSÃO 127V. INDICADA PARA USO EM SPOT TIPO EMBUTIDO.</v>
          </cell>
          <cell r="D148">
            <v>225</v>
          </cell>
          <cell r="E148">
            <v>225</v>
          </cell>
          <cell r="F148">
            <v>0</v>
          </cell>
          <cell r="G148">
            <v>0</v>
          </cell>
          <cell r="H148">
            <v>7.9</v>
          </cell>
          <cell r="I148">
            <v>0</v>
          </cell>
          <cell r="J148">
            <v>0</v>
          </cell>
        </row>
        <row r="149">
          <cell r="A149">
            <v>138</v>
          </cell>
          <cell r="B149">
            <v>13</v>
          </cell>
          <cell r="C149" t="str">
            <v>LÂMPADA FLUORESCENTE DE 40W X127V. BULBO T10.</v>
          </cell>
          <cell r="D149">
            <v>1080</v>
          </cell>
          <cell r="E149">
            <v>500</v>
          </cell>
          <cell r="F149">
            <v>580</v>
          </cell>
          <cell r="G149">
            <v>100</v>
          </cell>
          <cell r="H149">
            <v>4.7</v>
          </cell>
          <cell r="I149" t="str">
            <v>SALDO RESTANTE É RESERVADO</v>
          </cell>
          <cell r="J149">
            <v>0</v>
          </cell>
        </row>
        <row r="150">
          <cell r="A150">
            <v>139</v>
          </cell>
          <cell r="B150">
            <v>15</v>
          </cell>
          <cell r="C150" t="str">
            <v>LÂMPADA FLUORESCENTE TUBULAR DE 20 W X 127V. BULBO T10.</v>
          </cell>
          <cell r="D150">
            <v>650</v>
          </cell>
          <cell r="E150">
            <v>200</v>
          </cell>
          <cell r="F150">
            <v>450</v>
          </cell>
          <cell r="G150">
            <v>40</v>
          </cell>
          <cell r="H150">
            <v>4.0999999999999996</v>
          </cell>
          <cell r="I150" t="str">
            <v>SALDO RESTANTE É RESERVADO</v>
          </cell>
          <cell r="J150">
            <v>0</v>
          </cell>
        </row>
        <row r="151">
          <cell r="A151">
            <v>140</v>
          </cell>
          <cell r="B151">
            <v>15</v>
          </cell>
          <cell r="C151" t="str">
            <v>LÂMPADA FLUORESCENTE TUBULAR DE 32 W X 127V.</v>
          </cell>
          <cell r="D151">
            <v>390</v>
          </cell>
          <cell r="E151">
            <v>150</v>
          </cell>
          <cell r="F151">
            <v>240</v>
          </cell>
          <cell r="G151">
            <v>40</v>
          </cell>
          <cell r="H151">
            <v>4.3</v>
          </cell>
          <cell r="I151" t="str">
            <v>SALDO RESTANTE É RESERVADO</v>
          </cell>
          <cell r="J151">
            <v>0</v>
          </cell>
        </row>
        <row r="152">
          <cell r="A152">
            <v>141</v>
          </cell>
          <cell r="B152" t="str">
            <v>CLD</v>
          </cell>
          <cell r="C152" t="str">
            <v>LÂMPADA FLUORESCENTE, TIPO TUBULAR, BASE BIPINO, POTÊNCIA 110 W X 220 V.</v>
          </cell>
          <cell r="D152">
            <v>130</v>
          </cell>
          <cell r="E152">
            <v>0</v>
          </cell>
          <cell r="F152">
            <v>130</v>
          </cell>
          <cell r="G152">
            <v>0</v>
          </cell>
          <cell r="H152" t="str">
            <v>-</v>
          </cell>
          <cell r="I152">
            <v>0</v>
          </cell>
          <cell r="J152">
            <v>0</v>
          </cell>
        </row>
        <row r="153">
          <cell r="A153">
            <v>142</v>
          </cell>
          <cell r="B153">
            <v>19</v>
          </cell>
          <cell r="C153" t="str">
            <v>LÂMPADA MISTA DE 250 W X 220 V BOCAL BASE E- 40.</v>
          </cell>
          <cell r="D153">
            <v>650</v>
          </cell>
          <cell r="E153">
            <v>0</v>
          </cell>
          <cell r="F153">
            <v>650</v>
          </cell>
          <cell r="G153">
            <v>0</v>
          </cell>
          <cell r="H153">
            <v>15.9</v>
          </cell>
          <cell r="I153">
            <v>0</v>
          </cell>
          <cell r="J153">
            <v>0</v>
          </cell>
        </row>
        <row r="154">
          <cell r="A154">
            <v>143</v>
          </cell>
          <cell r="B154" t="str">
            <v>CLD</v>
          </cell>
          <cell r="C154" t="str">
            <v>LÂMPADA MISTA DE 250 W X 220V BOCAL DE BASE E- 27.</v>
          </cell>
          <cell r="D154">
            <v>130</v>
          </cell>
          <cell r="E154">
            <v>0</v>
          </cell>
          <cell r="F154">
            <v>130</v>
          </cell>
          <cell r="G154">
            <v>0</v>
          </cell>
          <cell r="H154" t="str">
            <v>-</v>
          </cell>
          <cell r="I154">
            <v>0</v>
          </cell>
          <cell r="J154">
            <v>0</v>
          </cell>
        </row>
        <row r="155">
          <cell r="A155">
            <v>144</v>
          </cell>
          <cell r="B155">
            <v>19</v>
          </cell>
          <cell r="C155" t="str">
            <v>LÂMPADA VAPOR DE MERCÚRIO 250 W X 220 V BASE E-40.</v>
          </cell>
          <cell r="D155">
            <v>130</v>
          </cell>
          <cell r="E155">
            <v>0</v>
          </cell>
          <cell r="F155">
            <v>130</v>
          </cell>
          <cell r="G155">
            <v>0</v>
          </cell>
          <cell r="H155">
            <v>15</v>
          </cell>
          <cell r="I155">
            <v>0</v>
          </cell>
          <cell r="J155">
            <v>0</v>
          </cell>
        </row>
        <row r="156">
          <cell r="A156">
            <v>145</v>
          </cell>
          <cell r="B156">
            <v>3</v>
          </cell>
          <cell r="C156" t="str">
            <v>LÂMPADA VAPOR DE MERCÚRIO 400 W X 220 V BASE E-40.</v>
          </cell>
          <cell r="D156">
            <v>100</v>
          </cell>
          <cell r="E156">
            <v>65</v>
          </cell>
          <cell r="F156">
            <v>35</v>
          </cell>
          <cell r="G156">
            <v>0</v>
          </cell>
          <cell r="H156">
            <v>32.909999999999997</v>
          </cell>
          <cell r="I156">
            <v>0</v>
          </cell>
          <cell r="J156">
            <v>0</v>
          </cell>
        </row>
        <row r="157">
          <cell r="A157">
            <v>146</v>
          </cell>
          <cell r="B157">
            <v>3</v>
          </cell>
          <cell r="C157" t="str">
            <v>LÂMPADA VAPOR DE SÓDIO ALTA PRESSÃO 250 W X 220 V.</v>
          </cell>
          <cell r="D157">
            <v>1040</v>
          </cell>
          <cell r="E157">
            <v>845</v>
          </cell>
          <cell r="F157">
            <v>195</v>
          </cell>
          <cell r="G157">
            <v>10</v>
          </cell>
          <cell r="H157">
            <v>24.28</v>
          </cell>
          <cell r="I157">
            <v>0</v>
          </cell>
          <cell r="J157">
            <v>0</v>
          </cell>
        </row>
        <row r="158">
          <cell r="A158">
            <v>147</v>
          </cell>
          <cell r="B158">
            <v>3</v>
          </cell>
          <cell r="C158" t="str">
            <v>LÂMPADA VAPOR DE SÓDIO ALTA PRESSÃO 400 W X 220V.</v>
          </cell>
          <cell r="D158">
            <v>130</v>
          </cell>
          <cell r="E158">
            <v>65</v>
          </cell>
          <cell r="F158">
            <v>65</v>
          </cell>
          <cell r="G158">
            <v>65</v>
          </cell>
          <cell r="H158">
            <v>29.37</v>
          </cell>
          <cell r="I158">
            <v>0</v>
          </cell>
          <cell r="J158">
            <v>0</v>
          </cell>
        </row>
        <row r="159">
          <cell r="A159">
            <v>148</v>
          </cell>
          <cell r="B159" t="str">
            <v>CLD</v>
          </cell>
          <cell r="C159" t="str">
            <v>LUMINÁRIA, MATERIAL CORPO ALUMÍNIO FUNDIDO, TIPO LÂMPADA VAPOR DE MERCÚRIO, CARACTERÍSTICAS ADICIONAIS COM REATOR, TENSÃO NOMINAL 220, POTÊNCIA NOMINAL LÂMPADA 400</v>
          </cell>
          <cell r="D159">
            <v>130</v>
          </cell>
          <cell r="E159">
            <v>0</v>
          </cell>
          <cell r="F159">
            <v>130</v>
          </cell>
          <cell r="G159">
            <v>0</v>
          </cell>
          <cell r="H159" t="str">
            <v>-</v>
          </cell>
          <cell r="I159">
            <v>0</v>
          </cell>
          <cell r="J159">
            <v>0</v>
          </cell>
        </row>
        <row r="160">
          <cell r="A160">
            <v>149</v>
          </cell>
          <cell r="B160">
            <v>19</v>
          </cell>
          <cell r="C160" t="str">
            <v>LUMINÁRIA, TIPO EMERGÊNCIA, MATERIAL CORPO ACRÍLICO/PVC RÍGIDO, FORMATO TUBULAR, TIPO LÂMPADA FLUORESCENTE TUBULAR, QUANTIDADE LÂMPADAS 2, CARACTERÍSTICAS ADICIONAIS C/ BOTÃO TESTE, FLUXO LUMINOSO 40 LUMENS, BATERIA, DIMENSÕES 34,5 X 12 X 12, APLICAÇÃO SISTEMA DE ILUMINAÇÃO DE EMERGÊNCIA PREDIAL, TIPO SOQUETE BI-PINO, TENSÃO NOMINAL 127/220, TENSÃO ALIMENTAÇÃO 6, POTÊNCIA NOMINAL LÂMPADA 15</v>
          </cell>
          <cell r="D160">
            <v>10</v>
          </cell>
          <cell r="E160">
            <v>0</v>
          </cell>
          <cell r="F160">
            <v>10</v>
          </cell>
          <cell r="G160">
            <v>0</v>
          </cell>
          <cell r="H160">
            <v>30</v>
          </cell>
          <cell r="I160">
            <v>0</v>
          </cell>
          <cell r="J160">
            <v>0</v>
          </cell>
        </row>
        <row r="161">
          <cell r="A161">
            <v>150</v>
          </cell>
          <cell r="B161">
            <v>15</v>
          </cell>
          <cell r="C161" t="str">
            <v>LUVA ELETRODUTO, MATERIAL PVC RÍGIDO, TIPO FIXAÇÃO ROSCÁVEL, BITOLA 3/4 POL, COR PRETA</v>
          </cell>
          <cell r="D161">
            <v>30</v>
          </cell>
          <cell r="E161">
            <v>0</v>
          </cell>
          <cell r="F161">
            <v>30</v>
          </cell>
          <cell r="G161">
            <v>0</v>
          </cell>
          <cell r="H161">
            <v>0.59</v>
          </cell>
          <cell r="I161">
            <v>0</v>
          </cell>
          <cell r="J161">
            <v>0</v>
          </cell>
        </row>
        <row r="162">
          <cell r="A162">
            <v>151</v>
          </cell>
          <cell r="B162">
            <v>15</v>
          </cell>
          <cell r="C162" t="str">
            <v>PLAFONIER EM PVC NA COR PRETA COM SOQUETE EM PORCELANA E-27 / 200W SOBRE POR.</v>
          </cell>
          <cell r="D162">
            <v>40</v>
          </cell>
          <cell r="E162">
            <v>20</v>
          </cell>
          <cell r="F162">
            <v>20</v>
          </cell>
          <cell r="G162">
            <v>0</v>
          </cell>
          <cell r="H162">
            <v>2.5</v>
          </cell>
          <cell r="I162" t="str">
            <v>SALDO RESTANTE É RESERVADO</v>
          </cell>
          <cell r="J162">
            <v>0</v>
          </cell>
        </row>
        <row r="163">
          <cell r="A163">
            <v>152</v>
          </cell>
          <cell r="B163">
            <v>15</v>
          </cell>
          <cell r="C163" t="str">
            <v>QUADRO ELÉTRICO MEDINDO300X300X200 MM, COM PLACA PARA INSTALAÇÃO DE EQUIPAMENTOS NA COR LARANJA, PARA APLICAÇÃO DE COMANDOS (SOBRE POR).</v>
          </cell>
          <cell r="D163">
            <v>30</v>
          </cell>
          <cell r="E163">
            <v>1</v>
          </cell>
          <cell r="F163">
            <v>29</v>
          </cell>
          <cell r="G163">
            <v>0</v>
          </cell>
          <cell r="H163">
            <v>86.4</v>
          </cell>
          <cell r="I163">
            <v>0</v>
          </cell>
          <cell r="J163">
            <v>0</v>
          </cell>
        </row>
        <row r="164">
          <cell r="A164">
            <v>153</v>
          </cell>
          <cell r="B164">
            <v>7</v>
          </cell>
          <cell r="C164" t="str">
            <v>REATOR ELETRÔNICO DUPLO PARA LÂMPADA FLUORESCENTE 20 W X 127 V.</v>
          </cell>
          <cell r="D164">
            <v>260</v>
          </cell>
          <cell r="E164">
            <v>150</v>
          </cell>
          <cell r="F164">
            <v>110</v>
          </cell>
          <cell r="G164">
            <v>0</v>
          </cell>
          <cell r="H164">
            <v>10.86</v>
          </cell>
          <cell r="I164" t="str">
            <v>SALDO RESTANTE É RESERVADO</v>
          </cell>
          <cell r="J164">
            <v>0</v>
          </cell>
        </row>
        <row r="165">
          <cell r="A165">
            <v>154</v>
          </cell>
          <cell r="B165">
            <v>7</v>
          </cell>
          <cell r="C165" t="str">
            <v>REATOR ELETRÔNICO DUPLO PARA LÂMPADA FLUORESCENTE 32 W X 127 V.</v>
          </cell>
          <cell r="D165">
            <v>260</v>
          </cell>
          <cell r="E165">
            <v>148</v>
          </cell>
          <cell r="F165">
            <v>112</v>
          </cell>
          <cell r="G165">
            <v>112</v>
          </cell>
          <cell r="H165">
            <v>11.82</v>
          </cell>
          <cell r="I165" t="str">
            <v>SALDO RESTANTE É RESERVADO</v>
          </cell>
          <cell r="J165">
            <v>0</v>
          </cell>
        </row>
        <row r="166">
          <cell r="A166">
            <v>155</v>
          </cell>
          <cell r="B166">
            <v>7</v>
          </cell>
          <cell r="C166" t="str">
            <v>REATOR ELETRÔNICO DUPLO PARA LÂMPADA FLUORESCENTE 40 W X 127 V.</v>
          </cell>
          <cell r="D166">
            <v>1040</v>
          </cell>
          <cell r="E166">
            <v>620</v>
          </cell>
          <cell r="F166">
            <v>420</v>
          </cell>
          <cell r="G166">
            <v>0</v>
          </cell>
          <cell r="H166">
            <v>13.2</v>
          </cell>
          <cell r="I166" t="str">
            <v>SALDO RESTANTE É RESERVADO</v>
          </cell>
          <cell r="J166">
            <v>0</v>
          </cell>
        </row>
        <row r="167">
          <cell r="A167">
            <v>156</v>
          </cell>
          <cell r="B167" t="str">
            <v>CLD</v>
          </cell>
          <cell r="C167" t="str">
            <v>REATOR LÂMPADA, QUANTIDADE LÂMPADAS 2, POTÊNCIA LÂMPADA 40, TENSÃO ALIMENTAÇÃO 127/220, CARACTERÍSTICAS ADICIONAIS ALTO FATOR DE POTÊNCIA E FILTRO DE HARMÔNICAS, THD, TIPO ELETRÔNICO, FREQUÊNCIA 60.</v>
          </cell>
          <cell r="D167">
            <v>20</v>
          </cell>
          <cell r="E167">
            <v>0</v>
          </cell>
          <cell r="F167">
            <v>20</v>
          </cell>
          <cell r="G167">
            <v>0</v>
          </cell>
          <cell r="H167" t="str">
            <v>-</v>
          </cell>
          <cell r="I167">
            <v>0</v>
          </cell>
          <cell r="J167">
            <v>0</v>
          </cell>
        </row>
        <row r="168">
          <cell r="A168">
            <v>157</v>
          </cell>
          <cell r="B168">
            <v>8</v>
          </cell>
          <cell r="C168" t="str">
            <v>REATOR PARA LÂMPADA VAPOR DE SÓDIO ALTA PRESSÃO 400 W X 220 V USO INTERNO, COM CAPACITOR.</v>
          </cell>
          <cell r="D168">
            <v>130</v>
          </cell>
          <cell r="E168">
            <v>20</v>
          </cell>
          <cell r="F168">
            <v>110</v>
          </cell>
          <cell r="G168">
            <v>60</v>
          </cell>
          <cell r="H168">
            <v>54.35</v>
          </cell>
          <cell r="I168">
            <v>0</v>
          </cell>
          <cell r="J168">
            <v>0</v>
          </cell>
        </row>
        <row r="169">
          <cell r="A169">
            <v>158</v>
          </cell>
          <cell r="B169">
            <v>8</v>
          </cell>
          <cell r="C169" t="str">
            <v>REATOR PARA LÂMPADA VAPOR DE SÓDIO ALTA PRESSÃO DE 250 W X 220 V USO EXTERNO, COM CAPACITOR.</v>
          </cell>
          <cell r="D169">
            <v>670</v>
          </cell>
          <cell r="E169">
            <v>330</v>
          </cell>
          <cell r="F169">
            <v>340</v>
          </cell>
          <cell r="G169">
            <v>210</v>
          </cell>
          <cell r="H169">
            <v>40.51</v>
          </cell>
          <cell r="I169">
            <v>0</v>
          </cell>
          <cell r="J169">
            <v>0</v>
          </cell>
        </row>
        <row r="170">
          <cell r="A170">
            <v>159</v>
          </cell>
          <cell r="B170">
            <v>8</v>
          </cell>
          <cell r="C170" t="str">
            <v>REATOR PARA LÂMPADA VAPOR DE SÓDIO ALTA PRESSÃO DE 250 W X 220 V USO INTERNO, COM CAPACITOR.</v>
          </cell>
          <cell r="D170">
            <v>670</v>
          </cell>
          <cell r="E170">
            <v>300</v>
          </cell>
          <cell r="F170">
            <v>370</v>
          </cell>
          <cell r="G170">
            <v>200</v>
          </cell>
          <cell r="H170">
            <v>40.51</v>
          </cell>
          <cell r="I170">
            <v>0</v>
          </cell>
          <cell r="J170">
            <v>0</v>
          </cell>
        </row>
        <row r="171">
          <cell r="A171">
            <v>160</v>
          </cell>
          <cell r="B171">
            <v>8</v>
          </cell>
          <cell r="C171" t="str">
            <v>REATOR PARA LÂMPADA VAPOR DE SÓDIO ALTA PRESSÃO DE 400 W X 220 V USO EXTERNO, COM CAPACITOR.</v>
          </cell>
          <cell r="D171">
            <v>130</v>
          </cell>
          <cell r="E171">
            <v>30</v>
          </cell>
          <cell r="F171">
            <v>100</v>
          </cell>
          <cell r="G171">
            <v>160</v>
          </cell>
          <cell r="H171">
            <v>60</v>
          </cell>
          <cell r="I171">
            <v>0</v>
          </cell>
          <cell r="J171">
            <v>0</v>
          </cell>
        </row>
        <row r="172">
          <cell r="A172">
            <v>161</v>
          </cell>
          <cell r="B172">
            <v>15</v>
          </cell>
          <cell r="C172" t="str">
            <v>SOQUETE LÂMPADA FLUORESCENTE, MATERIAL TERMOPLÁSTICO, TENSÃO NOMINAL 110/220 V, COR BRANCA</v>
          </cell>
          <cell r="D172">
            <v>520</v>
          </cell>
          <cell r="E172">
            <v>250</v>
          </cell>
          <cell r="F172">
            <v>270</v>
          </cell>
          <cell r="G172">
            <v>0</v>
          </cell>
          <cell r="H172">
            <v>1.03</v>
          </cell>
          <cell r="I172" t="str">
            <v>SALDO RESTANTE É RESERVADO</v>
          </cell>
          <cell r="J172">
            <v>0</v>
          </cell>
        </row>
        <row r="173">
          <cell r="A173">
            <v>162</v>
          </cell>
          <cell r="B173">
            <v>23</v>
          </cell>
          <cell r="C173" t="str">
            <v>SPOT, MATERIAL ALUMINIO, PARA DUAS LÂMPADAS ATÉ 25W. COR BRANCA OU PRATA. BOCAL E-27.</v>
          </cell>
          <cell r="D173">
            <v>200</v>
          </cell>
          <cell r="E173">
            <v>15</v>
          </cell>
          <cell r="F173">
            <v>185</v>
          </cell>
          <cell r="G173">
            <v>0</v>
          </cell>
          <cell r="H173">
            <v>28.5</v>
          </cell>
          <cell r="I173">
            <v>0</v>
          </cell>
          <cell r="J173">
            <v>0</v>
          </cell>
        </row>
        <row r="174">
          <cell r="A174">
            <v>163</v>
          </cell>
          <cell r="B174">
            <v>15</v>
          </cell>
          <cell r="C174" t="str">
            <v>TOMADA 4X2 2P+T 20A 250V.</v>
          </cell>
          <cell r="D174">
            <v>105</v>
          </cell>
          <cell r="E174">
            <v>25</v>
          </cell>
          <cell r="F174">
            <v>80</v>
          </cell>
          <cell r="G174">
            <v>0</v>
          </cell>
          <cell r="H174">
            <v>2.8</v>
          </cell>
          <cell r="I174" t="str">
            <v>SALDO RESTANTE É RESERVADO</v>
          </cell>
          <cell r="J174">
            <v>0</v>
          </cell>
        </row>
        <row r="175">
          <cell r="A175">
            <v>164</v>
          </cell>
          <cell r="B175" t="str">
            <v>CLD</v>
          </cell>
          <cell r="C175" t="str">
            <v>TOMADA BLINDADA, TIPO FÊMEA, POSIÇÃO RELATIVA SOBREPOR, NÚMERO CONTATO 3, FORMATO CONTATO REDONDO, POSIÇÃO CONTATO + 1 CONTATO T, MATERIAL CORPO ALUMÍNIO, MONTAGEM CAIXA ALUMÍNIO REDONDA, CORRENTE NOMINAL 100, TENSÃO NOMINAL 500, NÚMERO PÓLOS 3 P + T, POSIÇÃO CONTATO TERRA 7 H, CARACTERÍSTICA ENTRADA 2 FUROS 2 IN, CARACTERÍSTICAS ADICIONAIS COM TAMPA MOLA</v>
          </cell>
          <cell r="D175">
            <v>105</v>
          </cell>
          <cell r="E175">
            <v>0</v>
          </cell>
          <cell r="F175">
            <v>105</v>
          </cell>
          <cell r="G175">
            <v>0</v>
          </cell>
          <cell r="H175" t="str">
            <v>-</v>
          </cell>
          <cell r="I175">
            <v>0</v>
          </cell>
          <cell r="J175">
            <v>0</v>
          </cell>
        </row>
        <row r="176">
          <cell r="A176">
            <v>165</v>
          </cell>
          <cell r="B176">
            <v>15</v>
          </cell>
          <cell r="C176" t="str">
            <v>TOMADA DE EMBUTIR 10 AMPERES TIPO UNIVERSAL.</v>
          </cell>
          <cell r="D176">
            <v>260</v>
          </cell>
          <cell r="E176">
            <v>110</v>
          </cell>
          <cell r="F176">
            <v>150</v>
          </cell>
          <cell r="G176">
            <v>0</v>
          </cell>
          <cell r="H176">
            <v>2.5</v>
          </cell>
          <cell r="I176" t="str">
            <v>SALDO RESTANTE É RESERVADO</v>
          </cell>
          <cell r="J176">
            <v>0</v>
          </cell>
        </row>
        <row r="177">
          <cell r="A177">
            <v>166</v>
          </cell>
          <cell r="B177">
            <v>15</v>
          </cell>
          <cell r="C177" t="str">
            <v>TOMADA DE EMBUTIR 20 AMPERES, TIPO UNIVERSAL.</v>
          </cell>
          <cell r="D177">
            <v>260</v>
          </cell>
          <cell r="E177">
            <v>110</v>
          </cell>
          <cell r="F177">
            <v>150</v>
          </cell>
          <cell r="G177">
            <v>0</v>
          </cell>
          <cell r="H177">
            <v>2.79</v>
          </cell>
          <cell r="I177" t="str">
            <v>SALDO RESTANTE É RESERVADO</v>
          </cell>
          <cell r="J177">
            <v>0</v>
          </cell>
        </row>
        <row r="178">
          <cell r="A178">
            <v>167</v>
          </cell>
          <cell r="B178">
            <v>15</v>
          </cell>
          <cell r="C178" t="str">
            <v>TOMADA EXTERNA 10 AMPERES TIPO UNIVERSAL, SISTEMA X.</v>
          </cell>
          <cell r="D178">
            <v>260</v>
          </cell>
          <cell r="E178">
            <v>60</v>
          </cell>
          <cell r="F178">
            <v>200</v>
          </cell>
          <cell r="G178">
            <v>0</v>
          </cell>
          <cell r="H178">
            <v>4.12</v>
          </cell>
          <cell r="I178" t="str">
            <v>SALDO RESTANTE É RESERVADO</v>
          </cell>
          <cell r="J178">
            <v>0</v>
          </cell>
        </row>
        <row r="179">
          <cell r="A179">
            <v>168</v>
          </cell>
          <cell r="B179">
            <v>15</v>
          </cell>
          <cell r="C179" t="str">
            <v>TOMADA EXTERNA 20 AMPERES UNIVERSAL (SOBREPOR).</v>
          </cell>
          <cell r="D179">
            <v>260</v>
          </cell>
          <cell r="E179">
            <v>60</v>
          </cell>
          <cell r="F179">
            <v>200</v>
          </cell>
          <cell r="G179">
            <v>0</v>
          </cell>
          <cell r="H179">
            <v>2.78</v>
          </cell>
          <cell r="I179" t="str">
            <v>SALDO RESTANTE É RESERVADO</v>
          </cell>
          <cell r="J179">
            <v>0</v>
          </cell>
        </row>
        <row r="180">
          <cell r="A180">
            <v>169</v>
          </cell>
          <cell r="B180">
            <v>15</v>
          </cell>
          <cell r="C180" t="str">
            <v>TOMADA, MODELO TOMADINHA, TIPO COM RABICHO, NÚMERO CONTATO 2 UN, APLICAÇÃO LÂMPADA FLUORESCENTE, MATERIAL PLÁSTICO</v>
          </cell>
          <cell r="D180">
            <v>260</v>
          </cell>
          <cell r="E180">
            <v>50</v>
          </cell>
          <cell r="F180">
            <v>210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</row>
        <row r="181">
          <cell r="A181">
            <v>170</v>
          </cell>
          <cell r="B181">
            <v>23</v>
          </cell>
          <cell r="C181" t="str">
            <v>TOMADA TELEFONE, TIPO FÊMEA COM SUPORTE DE EMBUTIR, QUANTIDADE PINOS 4, CARACTERÍSTICAS ADICIONAIS PADRÃO TELEBRAS</v>
          </cell>
          <cell r="D181">
            <v>130</v>
          </cell>
          <cell r="E181">
            <v>45</v>
          </cell>
          <cell r="F181">
            <v>85</v>
          </cell>
          <cell r="G181">
            <v>0</v>
          </cell>
          <cell r="H181">
            <v>3</v>
          </cell>
          <cell r="I181">
            <v>0</v>
          </cell>
          <cell r="J181">
            <v>0</v>
          </cell>
        </row>
        <row r="182">
          <cell r="A182">
            <v>171</v>
          </cell>
          <cell r="B182">
            <v>22</v>
          </cell>
          <cell r="C182" t="str">
            <v>TOMADA, TIPO SOBREPOR, FORMATO CONTATO UNIVERSAL, COR CORPO BRANCA, CORRENTE NOMINAL 10, TENSÃO NOMINAL 250, NÚMERO PÓLOS 2 P, CARACTERÍSTICAS ADICIONAIS SISTEMA X COM CAIXA 75X75MM.</v>
          </cell>
          <cell r="D182">
            <v>20</v>
          </cell>
          <cell r="E182">
            <v>20</v>
          </cell>
          <cell r="F182">
            <v>0</v>
          </cell>
          <cell r="G182">
            <v>0</v>
          </cell>
          <cell r="H182">
            <v>4.4000000000000004</v>
          </cell>
          <cell r="I182">
            <v>0</v>
          </cell>
          <cell r="J182">
            <v>0</v>
          </cell>
        </row>
        <row r="183">
          <cell r="A183">
            <v>172</v>
          </cell>
          <cell r="B183" t="str">
            <v>CLD</v>
          </cell>
          <cell r="C183" t="str">
            <v>TUBO ISOLADOR PARA CERCA ELÉTRICA. ISOLADOR DE LINHA CONFECCIONADO EM LIGA DE POLIETILENO, ISOLA ATÉ 20.000 VOLTS. APLICAÇÃO EM MOURÕES DE MADEIRA FURADOS, PRINCIPALMENTE EM CERCAS PERMANENTES. PROPORCIONA RESISTÊNCIA A IMPACTOS NA CERCA DEVIDO A SUA FORMA DE APLICAÇÃO. COR: AMARELO. BITOLA 7/16´´. PROTEÇÃO CONTRA RAIOS ULTRAVIOLETA. ROLO COM 50 METROS.</v>
          </cell>
          <cell r="D183">
            <v>5</v>
          </cell>
          <cell r="E183">
            <v>0</v>
          </cell>
          <cell r="F183">
            <v>5</v>
          </cell>
          <cell r="G183">
            <v>0</v>
          </cell>
          <cell r="H183" t="str">
            <v>-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SALDO OK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CANCELADO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 t="str">
            <v>SALDO RESERVADO PARA OS SOLICITANTES DO PROCESSO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 t="str">
            <v>SEM ESTOQUE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 t="str">
            <v>FIRMA C/ PROBLEMA: SICAF, ENTREGA, ETC.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* POSTERIOR CONFERÊNCIA: SOLICITAÇÕES ENVIADAS AO DCF PARA EMPENHAR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GESTOR: RAFAEL MARTINS - SSRP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Nº</v>
          </cell>
          <cell r="B194" t="str">
            <v>FIRMAS</v>
          </cell>
          <cell r="C194">
            <v>0</v>
          </cell>
          <cell r="D194">
            <v>0</v>
          </cell>
          <cell r="E194">
            <v>0</v>
          </cell>
          <cell r="F194" t="str">
            <v>CNPJ</v>
          </cell>
          <cell r="G194">
            <v>0</v>
          </cell>
          <cell r="H194" t="str">
            <v>SITUAÇÃO</v>
          </cell>
          <cell r="I194">
            <v>0</v>
          </cell>
        </row>
        <row r="195">
          <cell r="A195">
            <v>1</v>
          </cell>
          <cell r="B195" t="str">
            <v>NITEROI COMPANY COMERCIO E SERVICOS LIMITADA - ME</v>
          </cell>
          <cell r="C195">
            <v>0</v>
          </cell>
          <cell r="D195">
            <v>0</v>
          </cell>
          <cell r="E195">
            <v>0</v>
          </cell>
          <cell r="F195" t="str">
            <v>08.399.275/0001-51</v>
          </cell>
          <cell r="G195">
            <v>0</v>
          </cell>
          <cell r="H195" t="str">
            <v>OK</v>
          </cell>
          <cell r="I195">
            <v>0</v>
          </cell>
        </row>
        <row r="196">
          <cell r="A196">
            <v>2</v>
          </cell>
          <cell r="B196" t="str">
            <v>WZ UNIAO AUTOMACAO E ELETRICA EIRELI - EPP</v>
          </cell>
          <cell r="C196">
            <v>0</v>
          </cell>
          <cell r="D196">
            <v>0</v>
          </cell>
          <cell r="E196">
            <v>0</v>
          </cell>
          <cell r="F196" t="str">
            <v>08.772.301/0001-45</v>
          </cell>
          <cell r="G196">
            <v>0</v>
          </cell>
          <cell r="H196" t="str">
            <v>OK</v>
          </cell>
          <cell r="I196">
            <v>0</v>
          </cell>
          <cell r="J196">
            <v>0</v>
          </cell>
        </row>
        <row r="197">
          <cell r="A197">
            <v>3</v>
          </cell>
          <cell r="B197" t="str">
            <v>IMEDIATO COMERCIAL ELETRICA E FERRAMENTAS LTDA - ME</v>
          </cell>
          <cell r="C197">
            <v>0</v>
          </cell>
          <cell r="D197">
            <v>0</v>
          </cell>
          <cell r="E197">
            <v>0</v>
          </cell>
          <cell r="F197" t="str">
            <v>09.271.251/0001-85</v>
          </cell>
          <cell r="G197">
            <v>0</v>
          </cell>
          <cell r="H197" t="str">
            <v>OK</v>
          </cell>
          <cell r="I197">
            <v>0</v>
          </cell>
          <cell r="J197">
            <v>0</v>
          </cell>
        </row>
        <row r="198">
          <cell r="A198">
            <v>4</v>
          </cell>
          <cell r="B198" t="str">
            <v>LUPE INDUSTRIA E COMERCIO DE COMPONENTES ELETRONICOS LT</v>
          </cell>
          <cell r="C198">
            <v>0</v>
          </cell>
          <cell r="D198">
            <v>0</v>
          </cell>
          <cell r="E198">
            <v>0</v>
          </cell>
          <cell r="F198" t="str">
            <v>09.539.984/0001-58</v>
          </cell>
          <cell r="G198">
            <v>0</v>
          </cell>
          <cell r="H198" t="str">
            <v>OK</v>
          </cell>
          <cell r="I198">
            <v>0</v>
          </cell>
          <cell r="J198">
            <v>0</v>
          </cell>
        </row>
        <row r="199">
          <cell r="A199">
            <v>5</v>
          </cell>
          <cell r="B199" t="str">
            <v>EMPLOY COMERCIO E SERVICOS - EIRELI - EPP</v>
          </cell>
          <cell r="C199">
            <v>0</v>
          </cell>
          <cell r="D199">
            <v>0</v>
          </cell>
          <cell r="E199">
            <v>0</v>
          </cell>
          <cell r="F199" t="str">
            <v>10.974.412/0001-86</v>
          </cell>
          <cell r="G199">
            <v>0</v>
          </cell>
          <cell r="H199" t="str">
            <v>Impedida de Licitar com órgãos do governo federal</v>
          </cell>
          <cell r="I199">
            <v>0</v>
          </cell>
          <cell r="J199">
            <v>0</v>
          </cell>
        </row>
        <row r="200">
          <cell r="A200">
            <v>6</v>
          </cell>
          <cell r="B200" t="str">
            <v>STAR NETWORKS COMERCIO ELETRO ELETRONICOS EIRELI - EPP</v>
          </cell>
          <cell r="C200">
            <v>0</v>
          </cell>
          <cell r="D200">
            <v>0</v>
          </cell>
          <cell r="E200">
            <v>0</v>
          </cell>
          <cell r="F200" t="str">
            <v>11.420.095/0001-19</v>
          </cell>
          <cell r="G200">
            <v>0</v>
          </cell>
          <cell r="H200" t="str">
            <v>OK</v>
          </cell>
          <cell r="I200">
            <v>0</v>
          </cell>
        </row>
        <row r="201">
          <cell r="A201">
            <v>7</v>
          </cell>
          <cell r="B201" t="str">
            <v>DR COMERCIO DE MATERIAIS ELETRICOS LTDA - ME</v>
          </cell>
          <cell r="C201">
            <v>0</v>
          </cell>
          <cell r="D201">
            <v>0</v>
          </cell>
          <cell r="E201">
            <v>0</v>
          </cell>
          <cell r="F201" t="str">
            <v>14.229.359/0001-40</v>
          </cell>
          <cell r="G201">
            <v>0</v>
          </cell>
          <cell r="H201" t="str">
            <v>OK</v>
          </cell>
          <cell r="I201">
            <v>0</v>
          </cell>
        </row>
        <row r="202">
          <cell r="A202">
            <v>8</v>
          </cell>
          <cell r="B202" t="str">
            <v>ELETRICA RADIANTE MATERIAIS ELETRICOS LTDA - EPP</v>
          </cell>
          <cell r="C202">
            <v>0</v>
          </cell>
          <cell r="D202">
            <v>0</v>
          </cell>
          <cell r="E202">
            <v>0</v>
          </cell>
          <cell r="F202" t="str">
            <v>15.984.883/0001-99</v>
          </cell>
          <cell r="G202">
            <v>0</v>
          </cell>
          <cell r="H202" t="str">
            <v>OK</v>
          </cell>
          <cell r="I202">
            <v>0</v>
          </cell>
        </row>
        <row r="203">
          <cell r="A203">
            <v>9</v>
          </cell>
          <cell r="B203" t="str">
            <v>H L P COMERCIO ELETRO-FONIA LTDA - EPP</v>
          </cell>
          <cell r="C203">
            <v>0</v>
          </cell>
          <cell r="D203">
            <v>0</v>
          </cell>
          <cell r="E203">
            <v>0</v>
          </cell>
          <cell r="F203" t="str">
            <v>16.866.828/0001-67</v>
          </cell>
          <cell r="G203">
            <v>0</v>
          </cell>
          <cell r="H203" t="str">
            <v>OK</v>
          </cell>
          <cell r="I203">
            <v>0</v>
          </cell>
        </row>
        <row r="204">
          <cell r="A204">
            <v>10</v>
          </cell>
          <cell r="B204" t="str">
            <v>PORTELA LOGÍSTICA E CONSTRUÇÕES EIRELI - ME</v>
          </cell>
          <cell r="C204">
            <v>0</v>
          </cell>
          <cell r="D204">
            <v>0</v>
          </cell>
          <cell r="E204">
            <v>0</v>
          </cell>
          <cell r="F204" t="str">
            <v>16.911.267/0001-70</v>
          </cell>
          <cell r="G204">
            <v>0</v>
          </cell>
          <cell r="H204" t="str">
            <v>OK</v>
          </cell>
          <cell r="I204">
            <v>0</v>
          </cell>
        </row>
        <row r="205">
          <cell r="A205">
            <v>11</v>
          </cell>
          <cell r="B205" t="str">
            <v>GR COMERCIO EIRELI - ME</v>
          </cell>
          <cell r="C205">
            <v>0</v>
          </cell>
          <cell r="D205">
            <v>0</v>
          </cell>
          <cell r="E205">
            <v>0</v>
          </cell>
          <cell r="F205" t="str">
            <v>17.451.234/0001-58</v>
          </cell>
          <cell r="G205">
            <v>0</v>
          </cell>
          <cell r="H205" t="str">
            <v>OK</v>
          </cell>
          <cell r="I205">
            <v>0</v>
          </cell>
        </row>
        <row r="206">
          <cell r="A206">
            <v>12</v>
          </cell>
          <cell r="B206" t="str">
            <v>C V MALFATTI COMPONENTES ELETRONICOS - EPP</v>
          </cell>
          <cell r="C206">
            <v>0</v>
          </cell>
          <cell r="D206">
            <v>0</v>
          </cell>
          <cell r="E206">
            <v>0</v>
          </cell>
          <cell r="F206" t="str">
            <v>19.351.920/0001-82</v>
          </cell>
          <cell r="G206">
            <v>0</v>
          </cell>
          <cell r="H206" t="str">
            <v>OK</v>
          </cell>
          <cell r="I206">
            <v>0</v>
          </cell>
        </row>
        <row r="207">
          <cell r="A207">
            <v>13</v>
          </cell>
          <cell r="B207" t="str">
            <v>MASTER ELETRICA DE CAMPO GRANDE LTDA - ME</v>
          </cell>
          <cell r="C207">
            <v>0</v>
          </cell>
          <cell r="D207">
            <v>0</v>
          </cell>
          <cell r="E207">
            <v>0</v>
          </cell>
          <cell r="F207" t="str">
            <v>20.991.236/0001-44</v>
          </cell>
          <cell r="G207">
            <v>0</v>
          </cell>
          <cell r="H207" t="str">
            <v>OK</v>
          </cell>
          <cell r="I207">
            <v>0</v>
          </cell>
          <cell r="J207">
            <v>0</v>
          </cell>
        </row>
        <row r="208">
          <cell r="A208">
            <v>14</v>
          </cell>
          <cell r="B208" t="str">
            <v>HURGE EMPREITEIRA EIRELI - EPP</v>
          </cell>
          <cell r="C208">
            <v>0</v>
          </cell>
          <cell r="D208">
            <v>0</v>
          </cell>
          <cell r="E208">
            <v>0</v>
          </cell>
          <cell r="F208" t="str">
            <v>21.807.865/0001-34</v>
          </cell>
          <cell r="G208">
            <v>0</v>
          </cell>
          <cell r="H208" t="str">
            <v>OK</v>
          </cell>
          <cell r="I208">
            <v>0</v>
          </cell>
          <cell r="J208">
            <v>0</v>
          </cell>
        </row>
        <row r="209">
          <cell r="A209">
            <v>15</v>
          </cell>
          <cell r="B209" t="str">
            <v>POTENCIA MATERIAIS DE CONSTRUCAO EIRELI - EPP</v>
          </cell>
          <cell r="C209">
            <v>0</v>
          </cell>
          <cell r="D209">
            <v>0</v>
          </cell>
          <cell r="E209">
            <v>0</v>
          </cell>
          <cell r="F209" t="str">
            <v>22.356.205/0001-47</v>
          </cell>
          <cell r="G209">
            <v>0</v>
          </cell>
          <cell r="H209" t="str">
            <v>OK</v>
          </cell>
          <cell r="I209">
            <v>0</v>
          </cell>
          <cell r="J209">
            <v>0</v>
          </cell>
        </row>
        <row r="210">
          <cell r="A210">
            <v>16</v>
          </cell>
          <cell r="B210" t="str">
            <v>ZAPP AUTOMACAO E COMERCIO LTDA - ME</v>
          </cell>
          <cell r="C210">
            <v>0</v>
          </cell>
          <cell r="D210">
            <v>0</v>
          </cell>
          <cell r="E210">
            <v>0</v>
          </cell>
          <cell r="F210" t="str">
            <v>22.477.083/0001-47</v>
          </cell>
          <cell r="G210">
            <v>0</v>
          </cell>
          <cell r="H210" t="str">
            <v>OK</v>
          </cell>
          <cell r="I210">
            <v>0</v>
          </cell>
          <cell r="J210">
            <v>0</v>
          </cell>
        </row>
        <row r="211">
          <cell r="A211">
            <v>17</v>
          </cell>
          <cell r="B211" t="str">
            <v>BR EMPREENDIMENTOS SERVICOS .COM LTDA - EPP</v>
          </cell>
          <cell r="C211">
            <v>0</v>
          </cell>
          <cell r="D211">
            <v>0</v>
          </cell>
          <cell r="E211">
            <v>0</v>
          </cell>
          <cell r="F211" t="str">
            <v>23.236.006/0001-68</v>
          </cell>
          <cell r="G211">
            <v>0</v>
          </cell>
          <cell r="H211" t="str">
            <v>OK</v>
          </cell>
          <cell r="I211">
            <v>0</v>
          </cell>
          <cell r="J211">
            <v>0</v>
          </cell>
        </row>
        <row r="212">
          <cell r="A212">
            <v>18</v>
          </cell>
          <cell r="B212" t="str">
            <v>VANESSA SANTANA SILVA CPF 12284843689 - ME</v>
          </cell>
          <cell r="C212">
            <v>0</v>
          </cell>
          <cell r="D212">
            <v>0</v>
          </cell>
          <cell r="E212">
            <v>0</v>
          </cell>
          <cell r="F212" t="str">
            <v>23.389.585/0001-89</v>
          </cell>
          <cell r="G212">
            <v>0</v>
          </cell>
          <cell r="H212" t="str">
            <v>OK</v>
          </cell>
          <cell r="I212">
            <v>0</v>
          </cell>
          <cell r="J212">
            <v>0</v>
          </cell>
        </row>
        <row r="213">
          <cell r="A213">
            <v>19</v>
          </cell>
          <cell r="B213" t="str">
            <v>RPS COMERCIAL EIRELI - ME</v>
          </cell>
          <cell r="C213">
            <v>0</v>
          </cell>
          <cell r="D213">
            <v>0</v>
          </cell>
          <cell r="E213">
            <v>0</v>
          </cell>
          <cell r="F213" t="str">
            <v>23.915.573/0001-40</v>
          </cell>
          <cell r="G213">
            <v>0</v>
          </cell>
          <cell r="H213" t="str">
            <v>Impedimento Indireto de Licitar com Órgãos do Governo Federal até 04/01/2018.</v>
          </cell>
          <cell r="I213">
            <v>0</v>
          </cell>
          <cell r="J213">
            <v>0</v>
          </cell>
        </row>
        <row r="214">
          <cell r="A214">
            <v>20</v>
          </cell>
          <cell r="B214" t="str">
            <v>BG COMERCIO E MATERIAIS EIRELI - ME</v>
          </cell>
          <cell r="C214">
            <v>0</v>
          </cell>
          <cell r="D214">
            <v>0</v>
          </cell>
          <cell r="E214">
            <v>0</v>
          </cell>
          <cell r="F214" t="str">
            <v>24.101.048/0001-54</v>
          </cell>
          <cell r="G214">
            <v>0</v>
          </cell>
          <cell r="H214" t="str">
            <v>OK</v>
          </cell>
          <cell r="I214">
            <v>0</v>
          </cell>
          <cell r="J214">
            <v>0</v>
          </cell>
        </row>
        <row r="215">
          <cell r="A215">
            <v>21</v>
          </cell>
          <cell r="B215" t="str">
            <v>MORK SOLAR - PRODUTOS E SERVICOS ELETRICOS LTDA - ME</v>
          </cell>
          <cell r="C215">
            <v>0</v>
          </cell>
          <cell r="D215">
            <v>0</v>
          </cell>
          <cell r="E215">
            <v>0</v>
          </cell>
          <cell r="F215" t="str">
            <v>24.616.322/0001-28</v>
          </cell>
          <cell r="G215">
            <v>0</v>
          </cell>
          <cell r="H215" t="str">
            <v>OK</v>
          </cell>
          <cell r="I215">
            <v>0</v>
          </cell>
          <cell r="J215">
            <v>0</v>
          </cell>
        </row>
        <row r="216">
          <cell r="A216">
            <v>22</v>
          </cell>
          <cell r="B216" t="str">
            <v>MGS BRASIL DISTRIBUIDORA LTDA - EPP</v>
          </cell>
          <cell r="C216">
            <v>0</v>
          </cell>
          <cell r="D216">
            <v>0</v>
          </cell>
          <cell r="E216">
            <v>0</v>
          </cell>
          <cell r="F216" t="str">
            <v>25.329.901/0001-52</v>
          </cell>
          <cell r="G216">
            <v>0</v>
          </cell>
          <cell r="H216" t="str">
            <v>OK</v>
          </cell>
          <cell r="I216">
            <v>0</v>
          </cell>
          <cell r="J216">
            <v>0</v>
          </cell>
        </row>
        <row r="217">
          <cell r="A217">
            <v>23</v>
          </cell>
          <cell r="B217" t="str">
            <v>VOLT MATERIAIS ELETRICOS EIRELI - ME</v>
          </cell>
          <cell r="C217">
            <v>0</v>
          </cell>
          <cell r="D217">
            <v>0</v>
          </cell>
          <cell r="E217">
            <v>0</v>
          </cell>
          <cell r="F217" t="str">
            <v>26.507.653/0001-55</v>
          </cell>
          <cell r="G217">
            <v>0</v>
          </cell>
          <cell r="H217" t="str">
            <v>OK</v>
          </cell>
          <cell r="I217">
            <v>0</v>
          </cell>
          <cell r="J217">
            <v>0</v>
          </cell>
        </row>
        <row r="218">
          <cell r="A218">
            <v>24</v>
          </cell>
          <cell r="B218" t="str">
            <v>G M R EQUIPAMENTOS ELETRICOS LTDA</v>
          </cell>
          <cell r="C218">
            <v>0</v>
          </cell>
          <cell r="D218">
            <v>0</v>
          </cell>
          <cell r="E218">
            <v>0</v>
          </cell>
          <cell r="F218" t="str">
            <v>42.270.058/0001-03</v>
          </cell>
          <cell r="G218">
            <v>0</v>
          </cell>
          <cell r="H218" t="str">
            <v>OK</v>
          </cell>
          <cell r="I218">
            <v>0</v>
          </cell>
          <cell r="J218">
            <v>0</v>
          </cell>
        </row>
        <row r="219">
          <cell r="A219">
            <v>25</v>
          </cell>
          <cell r="B219" t="str">
            <v>ELETRO MOTORES NOVA REPUBLICA LTDA - ME</v>
          </cell>
          <cell r="C219">
            <v>0</v>
          </cell>
          <cell r="D219">
            <v>0</v>
          </cell>
          <cell r="E219">
            <v>0</v>
          </cell>
          <cell r="F219" t="str">
            <v>78.761.020/0001-72</v>
          </cell>
          <cell r="G219">
            <v>0</v>
          </cell>
          <cell r="H219" t="str">
            <v>OK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</row>
        <row r="221">
          <cell r="A221" t="str">
            <v>ÚLTIMA ATUALIZAÇÃO SALDO FEITA EM:</v>
          </cell>
          <cell r="B221">
            <v>0</v>
          </cell>
          <cell r="C221">
            <v>0</v>
          </cell>
          <cell r="D221">
            <v>43019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QUANTIDADE EMPENHADA: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</row>
        <row r="223">
          <cell r="A223" t="str">
            <v>POSTERIOR CONFERÊNCIA: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</row>
        <row r="224">
          <cell r="A224" t="str">
            <v>SICAF CONSULTADOS: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 de saldo"/>
      <sheetName val="Relatório Geral"/>
      <sheetName val="Plan3"/>
      <sheetName val="Quant. Geral"/>
      <sheetName val="Plan1"/>
      <sheetName val="Valor total Gasto C C"/>
      <sheetName val="Item - DCF"/>
      <sheetName val="CC por firma - DCF"/>
    </sheetNames>
    <sheetDataSet>
      <sheetData sheetId="0">
        <row r="1">
          <cell r="A1" t="str">
            <v>NO CAMPO "PEDIDOS EM" (D7), INFORMAR QUAIS OS MESES P/ REQUISIÇÃO NO CRONOGRAMA DE COMPRAS DA RURAL. CASO NÃO CONSTE O GRUPO LÁ, SE FOR PERMANENTE, INFORMAR OS MESES P/ PERMANENTE; SE FOR CONSUMO, EXCLUIR A LINHA. APÓS FINALIZAR A PLANILHA, EXCLUIR ESTA LINHA TAMBÉM, POIS É DESNECESSÁRIA NO CONTROLE DE ESTOQUE FINALIZADO.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A2" t="str">
            <v>CONTROLE DE ESTOQUE DE ATA DE REGISTRO DE PREÇOS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</row>
        <row r="3">
          <cell r="A3" t="str">
            <v>Processo:</v>
          </cell>
          <cell r="B3" t="str">
            <v>23083.005398/2015-98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J3">
            <v>0</v>
          </cell>
        </row>
        <row r="4">
          <cell r="A4" t="str">
            <v>Pregão:</v>
          </cell>
          <cell r="B4" t="str">
            <v>002/2017</v>
          </cell>
          <cell r="C4">
            <v>0</v>
          </cell>
          <cell r="D4" t="str">
            <v>Validade:</v>
          </cell>
          <cell r="E4">
            <v>43176</v>
          </cell>
          <cell r="F4" t="str">
            <v>DIAS P/ VECTO.:</v>
          </cell>
          <cell r="G4">
            <v>96</v>
          </cell>
          <cell r="H4">
            <v>0</v>
          </cell>
          <cell r="I4" t="str">
            <v/>
          </cell>
          <cell r="J4">
            <v>0</v>
          </cell>
        </row>
        <row r="5">
          <cell r="A5">
            <v>0</v>
          </cell>
          <cell r="C5">
            <v>0</v>
          </cell>
          <cell r="D5" t="str">
            <v>Data de hoje:</v>
          </cell>
          <cell r="E5">
            <v>43080</v>
          </cell>
          <cell r="F5">
            <v>0</v>
          </cell>
          <cell r="G5">
            <v>0</v>
          </cell>
          <cell r="H5">
            <v>0</v>
          </cell>
          <cell r="J5">
            <v>0</v>
          </cell>
        </row>
        <row r="6">
          <cell r="A6" t="str">
            <v xml:space="preserve">Aquisição de Material Elétrico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 xml:space="preserve">Grupo 30.26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</row>
        <row r="11">
          <cell r="A11" t="str">
            <v>Nº Item</v>
          </cell>
          <cell r="B11" t="str">
            <v>Firma</v>
          </cell>
          <cell r="C11" t="str">
            <v>Breve Descrição</v>
          </cell>
          <cell r="D11" t="str">
            <v>Quantidade Licitada</v>
          </cell>
          <cell r="E11" t="str">
            <v>Quantidade Empenhada</v>
          </cell>
          <cell r="F11" t="str">
            <v>Saldo Atual</v>
          </cell>
          <cell r="G11" t="str">
            <v>Posterior Conferência</v>
          </cell>
          <cell r="H11" t="str">
            <v>Valor Unitário</v>
          </cell>
          <cell r="I11" t="str">
            <v>Observação</v>
          </cell>
          <cell r="J11">
            <v>0</v>
          </cell>
        </row>
        <row r="12">
          <cell r="A12">
            <v>1</v>
          </cell>
          <cell r="B12">
            <v>15</v>
          </cell>
          <cell r="C12" t="str">
            <v>ABRAÇADEIRA AJUSTÁVEL PARA POSTE - BAP-3 1250MM.</v>
          </cell>
          <cell r="D12">
            <v>55</v>
          </cell>
          <cell r="E12">
            <v>15</v>
          </cell>
          <cell r="F12">
            <v>40</v>
          </cell>
          <cell r="G12">
            <v>0</v>
          </cell>
          <cell r="H12">
            <v>7.99</v>
          </cell>
          <cell r="I12">
            <v>0</v>
          </cell>
          <cell r="J12">
            <v>0</v>
          </cell>
        </row>
        <row r="13">
          <cell r="A13">
            <v>2</v>
          </cell>
          <cell r="B13">
            <v>15</v>
          </cell>
          <cell r="C13" t="str">
            <v>ABRAÇADEIRA, MATERIAL METAL GALVANIZADO, TIPO COPO, ESPESSURA 3/4 POL, APLICAÇÃO FIXAÇÃO TUBOS E CANOS</v>
          </cell>
          <cell r="D13">
            <v>20</v>
          </cell>
          <cell r="E13">
            <v>0</v>
          </cell>
          <cell r="F13">
            <v>20</v>
          </cell>
          <cell r="G13">
            <v>0</v>
          </cell>
          <cell r="H13">
            <v>0.77</v>
          </cell>
          <cell r="I13" t="str">
            <v>SALDO RESTANTE É RESERVADO</v>
          </cell>
          <cell r="J13">
            <v>0</v>
          </cell>
        </row>
        <row r="14">
          <cell r="A14">
            <v>3</v>
          </cell>
          <cell r="B14">
            <v>15</v>
          </cell>
          <cell r="C14" t="str">
            <v>ADAPTADOR PARA TOMADA UNIVERSAL 2P 250V. AMPERAGEM SUPORTADA: ATÉ 10 A. COR: BRANCA. DIMENSÕES APROXIMADAS: 57 X 40 X 55MM.</v>
          </cell>
          <cell r="D14">
            <v>95</v>
          </cell>
          <cell r="E14">
            <v>20</v>
          </cell>
          <cell r="F14">
            <v>75</v>
          </cell>
          <cell r="G14">
            <v>0</v>
          </cell>
          <cell r="H14">
            <v>2.4900000000000002</v>
          </cell>
          <cell r="I14">
            <v>0</v>
          </cell>
          <cell r="J14">
            <v>0</v>
          </cell>
        </row>
        <row r="15">
          <cell r="A15">
            <v>4</v>
          </cell>
          <cell r="B15">
            <v>6</v>
          </cell>
          <cell r="C15" t="str">
            <v>ARAME ENCAPADO UTILIZADO PARA ESPINAR CABO TELEFÔNICO, ROLO COM 130 METROS. ROLO COM 130 METROS.</v>
          </cell>
          <cell r="D15">
            <v>15</v>
          </cell>
          <cell r="E15">
            <v>2</v>
          </cell>
          <cell r="F15">
            <v>13</v>
          </cell>
          <cell r="G15">
            <v>0</v>
          </cell>
          <cell r="H15">
            <v>14</v>
          </cell>
          <cell r="I15">
            <v>0</v>
          </cell>
          <cell r="J15">
            <v>0</v>
          </cell>
        </row>
        <row r="16">
          <cell r="A16">
            <v>5</v>
          </cell>
          <cell r="B16">
            <v>18</v>
          </cell>
          <cell r="C16" t="str">
            <v>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</v>
          </cell>
          <cell r="D16">
            <v>20</v>
          </cell>
          <cell r="E16">
            <v>20</v>
          </cell>
          <cell r="F16">
            <v>0</v>
          </cell>
          <cell r="G16">
            <v>0</v>
          </cell>
          <cell r="H16">
            <v>218.99</v>
          </cell>
          <cell r="I16">
            <v>0</v>
          </cell>
          <cell r="J16">
            <v>0</v>
          </cell>
        </row>
        <row r="17">
          <cell r="A17">
            <v>6</v>
          </cell>
          <cell r="B17">
            <v>17</v>
          </cell>
          <cell r="C17" t="str">
            <v>BADISCO ELETRÔNICO COM TECLADO E HEAD-PHONE COM AMPLIFICADOR DE RECEPÇÃO.</v>
          </cell>
          <cell r="D17">
            <v>10</v>
          </cell>
          <cell r="E17">
            <v>2</v>
          </cell>
          <cell r="F17">
            <v>8</v>
          </cell>
          <cell r="G17">
            <v>2</v>
          </cell>
          <cell r="H17">
            <v>220</v>
          </cell>
          <cell r="I17">
            <v>0</v>
          </cell>
          <cell r="J17">
            <v>0</v>
          </cell>
        </row>
        <row r="18">
          <cell r="A18">
            <v>7</v>
          </cell>
          <cell r="B18">
            <v>6</v>
          </cell>
          <cell r="C18" t="str">
            <v>BLOCO TIPO BARGOA BLI 10 PARES /LIGAÇÃO INTERNA COM CALHA EM ABS CINZA, TERMINAIS EM FERRO ESTANHADO.</v>
          </cell>
          <cell r="D18">
            <v>1300</v>
          </cell>
          <cell r="E18">
            <v>100</v>
          </cell>
          <cell r="F18">
            <v>1200</v>
          </cell>
          <cell r="G18">
            <v>0</v>
          </cell>
          <cell r="H18">
            <v>2.5</v>
          </cell>
          <cell r="I18">
            <v>0</v>
          </cell>
          <cell r="J18">
            <v>0</v>
          </cell>
        </row>
        <row r="19">
          <cell r="A19">
            <v>8</v>
          </cell>
          <cell r="B19">
            <v>23</v>
          </cell>
          <cell r="C19" t="str">
            <v>BOCAL DE PORCELANA DE BASE E-40 PARA UTILIZAÇÃO EM LÂMPADA DE DESCARGA</v>
          </cell>
          <cell r="D19">
            <v>260</v>
          </cell>
          <cell r="E19">
            <v>140</v>
          </cell>
          <cell r="F19">
            <v>120</v>
          </cell>
          <cell r="G19">
            <v>0</v>
          </cell>
          <cell r="H19">
            <v>4.74</v>
          </cell>
          <cell r="I19">
            <v>0</v>
          </cell>
          <cell r="J19">
            <v>0</v>
          </cell>
        </row>
        <row r="20">
          <cell r="A20">
            <v>9</v>
          </cell>
          <cell r="B20">
            <v>15</v>
          </cell>
          <cell r="C20" t="str">
            <v>BOCAL SOQUETE, TERMOPLÁSTICO, COM RABICHO, BASE E27</v>
          </cell>
          <cell r="D20">
            <v>260</v>
          </cell>
          <cell r="E20">
            <v>110</v>
          </cell>
          <cell r="F20">
            <v>150</v>
          </cell>
          <cell r="G20">
            <v>0</v>
          </cell>
          <cell r="H20">
            <v>1.38</v>
          </cell>
          <cell r="I20" t="str">
            <v>SALDO RESTANTE É RESERVADO</v>
          </cell>
          <cell r="J20">
            <v>0</v>
          </cell>
        </row>
        <row r="21">
          <cell r="A21">
            <v>10</v>
          </cell>
          <cell r="B21">
            <v>8</v>
          </cell>
          <cell r="C21" t="str">
            <v>BRAÇO DE LUMINÁRIA EXTERNA, DIÂMETRO TUBO 25 MM, COMPRIMENTO 1000 MM, COM PÉ PARA FIXAR AO POSTE.</v>
          </cell>
          <cell r="D21">
            <v>65</v>
          </cell>
          <cell r="E21">
            <v>25</v>
          </cell>
          <cell r="F21">
            <v>40</v>
          </cell>
          <cell r="G21">
            <v>0</v>
          </cell>
          <cell r="H21">
            <v>15</v>
          </cell>
          <cell r="I21" t="str">
            <v>SALDO RESTANTE É RESERVADO</v>
          </cell>
          <cell r="J21">
            <v>0</v>
          </cell>
        </row>
        <row r="22">
          <cell r="A22">
            <v>11</v>
          </cell>
          <cell r="B22">
            <v>8</v>
          </cell>
          <cell r="C22" t="str">
            <v>BRAÇO DE LUMINÁRIA EXTERNA, PROJEÇÃO HORIZONTAL 2500, DIÂMETRO TUBO 48 MM.</v>
          </cell>
          <cell r="D22">
            <v>65</v>
          </cell>
          <cell r="E22">
            <v>0</v>
          </cell>
          <cell r="F22">
            <v>65</v>
          </cell>
          <cell r="G22">
            <v>0</v>
          </cell>
          <cell r="H22">
            <v>80</v>
          </cell>
          <cell r="I22" t="str">
            <v>SALDO RESTANTE É RESERVADO</v>
          </cell>
          <cell r="J22">
            <v>0</v>
          </cell>
        </row>
        <row r="23">
          <cell r="A23">
            <v>12</v>
          </cell>
          <cell r="B23" t="str">
            <v>CLD</v>
          </cell>
          <cell r="C23" t="str">
            <v>BUCHA CLAMP PARA FIXAÇÃO DE FIOS 6M PACOTE</v>
          </cell>
          <cell r="D23">
            <v>500</v>
          </cell>
          <cell r="E23">
            <v>0</v>
          </cell>
          <cell r="F23">
            <v>500</v>
          </cell>
          <cell r="G23">
            <v>0</v>
          </cell>
          <cell r="H23" t="str">
            <v>-</v>
          </cell>
          <cell r="I23">
            <v>0</v>
          </cell>
          <cell r="J23">
            <v>0</v>
          </cell>
        </row>
        <row r="24">
          <cell r="A24">
            <v>13</v>
          </cell>
          <cell r="B24">
            <v>8</v>
          </cell>
          <cell r="C24" t="str">
            <v>BUCHA CLAMP PARA FIXAÇÃO DE FIOS 8M PACOTE 50 UNIDADES</v>
          </cell>
          <cell r="D24">
            <v>10</v>
          </cell>
          <cell r="E24">
            <v>7</v>
          </cell>
          <cell r="F24">
            <v>3</v>
          </cell>
          <cell r="G24">
            <v>3</v>
          </cell>
          <cell r="H24">
            <v>9.1</v>
          </cell>
          <cell r="I24">
            <v>0</v>
          </cell>
          <cell r="J24">
            <v>0</v>
          </cell>
        </row>
        <row r="25">
          <cell r="A25">
            <v>14</v>
          </cell>
          <cell r="B25" t="str">
            <v>CLD</v>
          </cell>
          <cell r="C25" t="str">
            <v>BUCHA CLAMP PARA FIXAÇÃO DE FIOS 10M.</v>
          </cell>
          <cell r="D25">
            <v>500</v>
          </cell>
          <cell r="E25">
            <v>0</v>
          </cell>
          <cell r="F25">
            <v>500</v>
          </cell>
          <cell r="G25">
            <v>0</v>
          </cell>
          <cell r="H25" t="str">
            <v>-</v>
          </cell>
          <cell r="I25">
            <v>0</v>
          </cell>
          <cell r="J25">
            <v>0</v>
          </cell>
        </row>
        <row r="26">
          <cell r="A26">
            <v>15</v>
          </cell>
          <cell r="B26">
            <v>15</v>
          </cell>
          <cell r="C26" t="str">
            <v>BRAÇADEIRA ELETRODUTO, MATERIAL FERRO GALVANIZADO, BITOLA 1/2 POL</v>
          </cell>
          <cell r="D26">
            <v>20</v>
          </cell>
          <cell r="E26">
            <v>20</v>
          </cell>
          <cell r="F26">
            <v>0</v>
          </cell>
          <cell r="G26">
            <v>0</v>
          </cell>
          <cell r="H26">
            <v>0.47</v>
          </cell>
          <cell r="I26">
            <v>0</v>
          </cell>
          <cell r="J26">
            <v>0</v>
          </cell>
        </row>
        <row r="27">
          <cell r="A27">
            <v>16</v>
          </cell>
          <cell r="B27">
            <v>10</v>
          </cell>
          <cell r="C27" t="str">
            <v>CABO 16 MM², TENSÃO NOMINAL 450/750 V, ENCORDOAMENTO CLASSE 4, ISOLAMENTO EM POLICLORETO DE VINILA (PVC) 70ºC. COR PRETA ROLO 100 METROS</v>
          </cell>
          <cell r="D27">
            <v>5</v>
          </cell>
          <cell r="E27">
            <v>2</v>
          </cell>
          <cell r="F27">
            <v>3</v>
          </cell>
          <cell r="G27">
            <v>0</v>
          </cell>
          <cell r="H27">
            <v>438.95</v>
          </cell>
          <cell r="I27" t="str">
            <v>SALDO RESTANTE É RESERVADO</v>
          </cell>
          <cell r="J27">
            <v>0</v>
          </cell>
        </row>
        <row r="28">
          <cell r="A28">
            <v>17</v>
          </cell>
          <cell r="B28">
            <v>10</v>
          </cell>
          <cell r="C28" t="str">
            <v>CABO 25 MM², TENSÃO NOMINAL 750 V, ENCORDOAMENTO CLASSE 4, ISOLAMENTO EM POLICLORETO DE VINILA (PVC) 70¨C, CONDUTOR COBRE, TÊMPERA MOLE. ROLO 100 METROS</v>
          </cell>
          <cell r="D28">
            <v>15</v>
          </cell>
          <cell r="E28">
            <v>2</v>
          </cell>
          <cell r="F28">
            <v>13</v>
          </cell>
          <cell r="G28">
            <v>0</v>
          </cell>
          <cell r="H28">
            <v>710</v>
          </cell>
          <cell r="I28">
            <v>0</v>
          </cell>
          <cell r="J28">
            <v>0</v>
          </cell>
        </row>
        <row r="29">
          <cell r="A29">
            <v>18</v>
          </cell>
          <cell r="B29">
            <v>6</v>
          </cell>
          <cell r="C29" t="str">
            <v>CABO CTP APL 100X100 PARES APLICÁVEL EM REDE DE TELEFONIA AÉREA.</v>
          </cell>
          <cell r="D29">
            <v>3000</v>
          </cell>
          <cell r="E29">
            <v>100</v>
          </cell>
          <cell r="F29">
            <v>2900</v>
          </cell>
          <cell r="G29">
            <v>0</v>
          </cell>
          <cell r="H29">
            <v>19.940000000000001</v>
          </cell>
          <cell r="I29">
            <v>0</v>
          </cell>
          <cell r="J29">
            <v>0</v>
          </cell>
        </row>
        <row r="30">
          <cell r="A30">
            <v>19</v>
          </cell>
          <cell r="B30">
            <v>9</v>
          </cell>
          <cell r="C30" t="str">
            <v>CABO CTP APL 50X50 PARES APLICÁVEL EM REDE DE TELEFONIA AÉREA.</v>
          </cell>
          <cell r="D30">
            <v>3000</v>
          </cell>
          <cell r="E30">
            <v>200</v>
          </cell>
          <cell r="F30">
            <v>2800</v>
          </cell>
          <cell r="G30">
            <v>0</v>
          </cell>
          <cell r="H30">
            <v>11.99</v>
          </cell>
          <cell r="I30">
            <v>0</v>
          </cell>
          <cell r="J30">
            <v>0</v>
          </cell>
        </row>
        <row r="31">
          <cell r="A31">
            <v>20</v>
          </cell>
          <cell r="B31">
            <v>15</v>
          </cell>
          <cell r="C31" t="str">
            <v>CABO ELÉTRICO FLEXÍVEL, TENSÃO ISOLAMENTO 750 V, TIPO PP MULTIPOLAR, FORMAÇÃO CONDUTOR 3 X 4 MM, MATERIAL DO CONDUTOR COBRE</v>
          </cell>
          <cell r="D31">
            <v>5</v>
          </cell>
          <cell r="E31">
            <v>1</v>
          </cell>
          <cell r="F31">
            <v>4</v>
          </cell>
          <cell r="G31">
            <v>0</v>
          </cell>
          <cell r="H31">
            <v>394.99</v>
          </cell>
          <cell r="I31">
            <v>0</v>
          </cell>
          <cell r="J31">
            <v>0</v>
          </cell>
        </row>
        <row r="32">
          <cell r="A32">
            <v>21</v>
          </cell>
          <cell r="B32">
            <v>15</v>
          </cell>
          <cell r="C32" t="str">
            <v>CABO FLEXÍVEL 120MM², 750 V, ISOLAMENTO TERMOPLÁSTICO PVC, 70¨C, CONDUTOR COBRE, TÊMPERA MOLE.</v>
          </cell>
          <cell r="D32">
            <v>2125</v>
          </cell>
          <cell r="E32">
            <v>0</v>
          </cell>
          <cell r="F32">
            <v>2125</v>
          </cell>
          <cell r="G32">
            <v>0</v>
          </cell>
          <cell r="H32">
            <v>32.99</v>
          </cell>
          <cell r="I32">
            <v>0</v>
          </cell>
          <cell r="J32">
            <v>0</v>
          </cell>
        </row>
        <row r="33">
          <cell r="A33">
            <v>22</v>
          </cell>
          <cell r="B33">
            <v>10</v>
          </cell>
          <cell r="C33" t="str">
            <v>CABO FLEXÍVEL 120MM², 750 V, ISOLAMENTO TERMOPLÁSTICO PVC, 70¨C, CONDUTOR COBRE, TÊMPERA MOLE.</v>
          </cell>
          <cell r="D33">
            <v>375</v>
          </cell>
          <cell r="E33">
            <v>0</v>
          </cell>
          <cell r="F33">
            <v>375</v>
          </cell>
          <cell r="G33">
            <v>0</v>
          </cell>
          <cell r="H33">
            <v>36.700000000000003</v>
          </cell>
          <cell r="I33">
            <v>0</v>
          </cell>
          <cell r="J33">
            <v>0</v>
          </cell>
        </row>
        <row r="34">
          <cell r="A34">
            <v>23</v>
          </cell>
          <cell r="B34">
            <v>10</v>
          </cell>
          <cell r="C34" t="str">
            <v>CABO FLEXÍVEL 95MM², 750 V, ISOLAMENTO TERMOPLÁSTICO PVC, 70¨C, CONDUTOR COBRE, TÊMPERA MOLE. ROLO 100 METROS</v>
          </cell>
          <cell r="D34">
            <v>2500</v>
          </cell>
          <cell r="E34">
            <v>100</v>
          </cell>
          <cell r="F34">
            <v>2400</v>
          </cell>
          <cell r="G34">
            <v>0</v>
          </cell>
          <cell r="H34">
            <v>28.69</v>
          </cell>
          <cell r="I34">
            <v>0</v>
          </cell>
          <cell r="J34">
            <v>0</v>
          </cell>
        </row>
        <row r="35">
          <cell r="A35">
            <v>24</v>
          </cell>
          <cell r="B35">
            <v>25</v>
          </cell>
          <cell r="C35" t="str">
            <v>CABO QUADRIPLEX EM ALUMÍNIO 16MM², 4X16 PE, SENDO 3 CONDUTORES DE FASES ISOLADOS EM COMPOSTO TERMOFIXO DE POLIETILENO, NEUTRO S/ ISOLAMENTO.</v>
          </cell>
          <cell r="D35">
            <v>6500</v>
          </cell>
          <cell r="E35">
            <v>1250</v>
          </cell>
          <cell r="F35">
            <v>5250</v>
          </cell>
          <cell r="G35">
            <v>2000</v>
          </cell>
          <cell r="H35">
            <v>5.55</v>
          </cell>
          <cell r="I35">
            <v>0</v>
          </cell>
          <cell r="J35">
            <v>0</v>
          </cell>
        </row>
        <row r="36">
          <cell r="A36">
            <v>25</v>
          </cell>
          <cell r="B36">
            <v>20</v>
          </cell>
          <cell r="C36" t="str">
            <v>CAIXA CSM 600, PADRÃO LIGHT.</v>
          </cell>
          <cell r="D36">
            <v>98</v>
          </cell>
          <cell r="E36">
            <v>0</v>
          </cell>
          <cell r="F36">
            <v>98</v>
          </cell>
          <cell r="G36">
            <v>0</v>
          </cell>
          <cell r="H36">
            <v>2500</v>
          </cell>
          <cell r="I36" t="str">
            <v>SALDO RESTANTE É RESERVADO</v>
          </cell>
          <cell r="J36">
            <v>0</v>
          </cell>
        </row>
        <row r="37">
          <cell r="A37">
            <v>26</v>
          </cell>
          <cell r="B37">
            <v>20</v>
          </cell>
          <cell r="C37" t="str">
            <v>CAIXA CSM 600, PADRÃO LIGHT.</v>
          </cell>
          <cell r="D37">
            <v>32</v>
          </cell>
          <cell r="E37">
            <v>0</v>
          </cell>
          <cell r="F37">
            <v>32</v>
          </cell>
          <cell r="G37">
            <v>0</v>
          </cell>
          <cell r="H37">
            <v>2500</v>
          </cell>
          <cell r="I37" t="str">
            <v>SALDO RESTANTE É RESERVADO</v>
          </cell>
          <cell r="J37">
            <v>0</v>
          </cell>
        </row>
        <row r="38">
          <cell r="A38">
            <v>27</v>
          </cell>
          <cell r="B38">
            <v>6</v>
          </cell>
          <cell r="C38" t="str">
            <v>CAIXA DE CONEXÃO AÉREA PARA CABO TELEFÔNICO.</v>
          </cell>
          <cell r="D38">
            <v>13</v>
          </cell>
          <cell r="E38">
            <v>0</v>
          </cell>
          <cell r="F38">
            <v>13</v>
          </cell>
          <cell r="G38">
            <v>0</v>
          </cell>
          <cell r="H38">
            <v>250</v>
          </cell>
          <cell r="I38">
            <v>0</v>
          </cell>
          <cell r="J38">
            <v>0</v>
          </cell>
        </row>
        <row r="39">
          <cell r="A39">
            <v>28</v>
          </cell>
          <cell r="B39">
            <v>15</v>
          </cell>
          <cell r="C39" t="str">
            <v>CAIXA PARA REDE TELEFÔNICA, PADRÃO TELEBRÁS, MOLDADA EM CHAPA METÁLICA Nº20, COM FUNDO EM MADEIRA, MEDINDO 100 X100X 15 CM.</v>
          </cell>
          <cell r="D39">
            <v>13</v>
          </cell>
          <cell r="E39">
            <v>0</v>
          </cell>
          <cell r="F39">
            <v>13</v>
          </cell>
          <cell r="G39">
            <v>0</v>
          </cell>
          <cell r="H39">
            <v>494</v>
          </cell>
          <cell r="I39">
            <v>0</v>
          </cell>
          <cell r="J39">
            <v>0</v>
          </cell>
        </row>
        <row r="40">
          <cell r="A40">
            <v>29</v>
          </cell>
          <cell r="B40">
            <v>15</v>
          </cell>
          <cell r="C40" t="str">
            <v>CAIXA PARA REDE TELEFÔNICA, PADRÃO TELEBRÁS, MOLDADA EM CHAPA METÁLICA Nº20, COM FUNDO EM MADEIRA, MEDINDO 50 X50 X 15 CM.</v>
          </cell>
          <cell r="D40">
            <v>15</v>
          </cell>
          <cell r="E40">
            <v>0</v>
          </cell>
          <cell r="F40">
            <v>15</v>
          </cell>
          <cell r="G40">
            <v>0</v>
          </cell>
          <cell r="H40">
            <v>119</v>
          </cell>
          <cell r="I40">
            <v>0</v>
          </cell>
          <cell r="J40">
            <v>0</v>
          </cell>
        </row>
        <row r="41">
          <cell r="A41">
            <v>30</v>
          </cell>
          <cell r="B41" t="str">
            <v>CLD</v>
          </cell>
          <cell r="C41" t="str">
            <v>CAIXA TIPO CPG 600 PADRÃO LIGHT.</v>
          </cell>
          <cell r="D41">
            <v>130</v>
          </cell>
          <cell r="E41">
            <v>0</v>
          </cell>
          <cell r="F41">
            <v>130</v>
          </cell>
          <cell r="G41">
            <v>0</v>
          </cell>
          <cell r="H41" t="str">
            <v>-</v>
          </cell>
          <cell r="I41">
            <v>0</v>
          </cell>
          <cell r="J41">
            <v>0</v>
          </cell>
        </row>
        <row r="42">
          <cell r="A42">
            <v>31</v>
          </cell>
          <cell r="B42">
            <v>2</v>
          </cell>
          <cell r="C42" t="str">
            <v>CALHA DUPLA PARA LÂMPADA FLUORESCENTE DE 20 W, LISA.</v>
          </cell>
          <cell r="D42">
            <v>130</v>
          </cell>
          <cell r="E42">
            <v>0</v>
          </cell>
          <cell r="F42">
            <v>130</v>
          </cell>
          <cell r="G42">
            <v>0</v>
          </cell>
          <cell r="H42">
            <v>10.48</v>
          </cell>
          <cell r="I42">
            <v>0</v>
          </cell>
          <cell r="J42">
            <v>0</v>
          </cell>
        </row>
        <row r="43">
          <cell r="A43">
            <v>32</v>
          </cell>
          <cell r="B43">
            <v>5</v>
          </cell>
          <cell r="C43" t="str">
            <v>CALHA DUPLA PARA LÂMPADA FLUORESCENTE DE 40 W, LISA.</v>
          </cell>
          <cell r="D43">
            <v>130</v>
          </cell>
          <cell r="E43">
            <v>35</v>
          </cell>
          <cell r="F43">
            <v>95</v>
          </cell>
          <cell r="G43">
            <v>15</v>
          </cell>
          <cell r="H43">
            <v>9.74</v>
          </cell>
          <cell r="I43">
            <v>0</v>
          </cell>
          <cell r="J43">
            <v>0</v>
          </cell>
        </row>
        <row r="44">
          <cell r="A44">
            <v>33</v>
          </cell>
          <cell r="B44">
            <v>20</v>
          </cell>
          <cell r="C44" t="str">
            <v>CATRACA COM ESTICADOR PARA CERCA ELÉTRICA. PROPORCIONA ISOLAMENTO; CASTANHA ISOLADORA PRODUZIDA EM NYLON COM FIBRA E UV; ACABAMENTO GALVANIZADO; TRAVAS LATERAIS NA CASTANHA ISOLADORA.</v>
          </cell>
          <cell r="D44">
            <v>105</v>
          </cell>
          <cell r="E44">
            <v>60</v>
          </cell>
          <cell r="F44">
            <v>45</v>
          </cell>
          <cell r="G44">
            <v>0</v>
          </cell>
          <cell r="H44">
            <v>9.18</v>
          </cell>
          <cell r="I44">
            <v>0</v>
          </cell>
          <cell r="J44">
            <v>0</v>
          </cell>
        </row>
        <row r="45">
          <cell r="A45">
            <v>34</v>
          </cell>
          <cell r="B45">
            <v>6</v>
          </cell>
          <cell r="C45" t="str">
            <v>CHAVE KROME/ BARGOA, FERRAMENTA DE INSERÇÃO, TIPO USO PULCH DOWN INSERÇÃO DE FIO EM BLOCO TIPO KROME, CABEAMENTO ESTRUTURADO E TELEFONIA.</v>
          </cell>
          <cell r="D45">
            <v>15</v>
          </cell>
          <cell r="E45">
            <v>5</v>
          </cell>
          <cell r="F45">
            <v>10</v>
          </cell>
          <cell r="G45">
            <v>2</v>
          </cell>
          <cell r="H45">
            <v>23</v>
          </cell>
          <cell r="I45">
            <v>0</v>
          </cell>
          <cell r="J45">
            <v>0</v>
          </cell>
        </row>
        <row r="46">
          <cell r="A46">
            <v>35</v>
          </cell>
          <cell r="B46" t="str">
            <v>CLD</v>
          </cell>
          <cell r="C46" t="str">
            <v>CONECTOR ATERRAMENTO, MATERIAL LIGA COBRE, TIPO CONSTRUTIVO APOIO SIMPLES, CONEXÃO CABO A TUBO OU HASTE, POSIÇÃO RELATIVA ALINHADO, TIPO FIXAÇÃO POR 1 PARAFUSO, MATERIAL FIXAÇÃO BRONZE SILICIOSO, NORMAS TÉCNICAS NBR 5.370/89.</v>
          </cell>
          <cell r="D46">
            <v>10</v>
          </cell>
          <cell r="E46">
            <v>0</v>
          </cell>
          <cell r="F46">
            <v>10</v>
          </cell>
          <cell r="G46">
            <v>0</v>
          </cell>
          <cell r="H46" t="str">
            <v>-</v>
          </cell>
          <cell r="I46">
            <v>0</v>
          </cell>
          <cell r="J46">
            <v>0</v>
          </cell>
        </row>
        <row r="47">
          <cell r="A47">
            <v>36</v>
          </cell>
          <cell r="B47">
            <v>6</v>
          </cell>
          <cell r="C47" t="str">
            <v>CONECTOR LINEAR MODELO 101 COM GEL PARA TELEFONIA.</v>
          </cell>
          <cell r="D47">
            <v>1300</v>
          </cell>
          <cell r="E47">
            <v>200</v>
          </cell>
          <cell r="F47">
            <v>1100</v>
          </cell>
          <cell r="G47">
            <v>0</v>
          </cell>
          <cell r="H47">
            <v>0.55000000000000004</v>
          </cell>
          <cell r="I47">
            <v>0</v>
          </cell>
          <cell r="J47">
            <v>0</v>
          </cell>
        </row>
        <row r="48">
          <cell r="A48">
            <v>37</v>
          </cell>
          <cell r="B48">
            <v>8</v>
          </cell>
          <cell r="C48" t="str">
            <v>CONECTOR SPLIT BOLT PARA CABO 120 MM² (EMENDA).</v>
          </cell>
          <cell r="D48">
            <v>65</v>
          </cell>
          <cell r="E48">
            <v>20</v>
          </cell>
          <cell r="F48">
            <v>45</v>
          </cell>
          <cell r="G48">
            <v>0</v>
          </cell>
          <cell r="H48">
            <v>10.08</v>
          </cell>
          <cell r="I48">
            <v>0</v>
          </cell>
          <cell r="J48">
            <v>0</v>
          </cell>
        </row>
        <row r="49">
          <cell r="A49">
            <v>38</v>
          </cell>
          <cell r="B49">
            <v>8</v>
          </cell>
          <cell r="C49" t="str">
            <v>CONECTOR ELÉTRICO, TIPO SPLIT BOLT, CARACTERÍSTICA CONDUTOR CABO- 25MM2</v>
          </cell>
          <cell r="D49">
            <v>65</v>
          </cell>
          <cell r="E49">
            <v>30</v>
          </cell>
          <cell r="F49">
            <v>35</v>
          </cell>
          <cell r="G49">
            <v>0</v>
          </cell>
          <cell r="H49">
            <v>3.9</v>
          </cell>
          <cell r="I49">
            <v>0</v>
          </cell>
          <cell r="J49">
            <v>0</v>
          </cell>
        </row>
        <row r="50">
          <cell r="A50">
            <v>39</v>
          </cell>
          <cell r="B50">
            <v>8</v>
          </cell>
          <cell r="C50" t="str">
            <v>CONECTOR SPLIT BOLT PARA CABO 95 MM² (EMENDA).</v>
          </cell>
          <cell r="D50">
            <v>65</v>
          </cell>
          <cell r="E50">
            <v>20</v>
          </cell>
          <cell r="F50">
            <v>45</v>
          </cell>
          <cell r="G50">
            <v>0</v>
          </cell>
          <cell r="H50">
            <v>9.6300000000000008</v>
          </cell>
          <cell r="I50">
            <v>0</v>
          </cell>
          <cell r="J50">
            <v>0</v>
          </cell>
        </row>
        <row r="51">
          <cell r="A51">
            <v>40</v>
          </cell>
          <cell r="B51">
            <v>12</v>
          </cell>
          <cell r="C51" t="str">
            <v>CONTADOR DE POTÊNCIA, MODELO 3 TF47, ACIONAMENTO EM CA, 220V, CATEGORIA DE UTILIZAÇÃO AC2/AC3.</v>
          </cell>
          <cell r="D51">
            <v>55</v>
          </cell>
          <cell r="E51">
            <v>50</v>
          </cell>
          <cell r="F51">
            <v>5</v>
          </cell>
          <cell r="G51">
            <v>5</v>
          </cell>
          <cell r="H51">
            <v>187.64</v>
          </cell>
          <cell r="I51">
            <v>0</v>
          </cell>
          <cell r="J51">
            <v>0</v>
          </cell>
        </row>
        <row r="52">
          <cell r="A52">
            <v>41</v>
          </cell>
          <cell r="B52">
            <v>16</v>
          </cell>
          <cell r="C52" t="str">
            <v>CONTATOR AUXILIAR/4 NA TENSÃO TRABALHO 230, TENSÃO BOBINA 24, CORRENTE 6 A.</v>
          </cell>
          <cell r="D52">
            <v>25</v>
          </cell>
          <cell r="E52">
            <v>0</v>
          </cell>
          <cell r="F52">
            <v>25</v>
          </cell>
          <cell r="G52">
            <v>0</v>
          </cell>
          <cell r="H52">
            <v>34.14</v>
          </cell>
          <cell r="I52">
            <v>0</v>
          </cell>
          <cell r="J52">
            <v>0</v>
          </cell>
        </row>
        <row r="53">
          <cell r="A53">
            <v>42</v>
          </cell>
          <cell r="B53">
            <v>12</v>
          </cell>
          <cell r="C53" t="str">
            <v>CONTATOR DE POTÊNCIA, MODELO 3 TF42, ACIONAMENTO EM CA, 220V, CATEGORIA DE UTILIZAÇÃO AC2/AC3.</v>
          </cell>
          <cell r="D53">
            <v>40</v>
          </cell>
          <cell r="E53">
            <v>6</v>
          </cell>
          <cell r="F53">
            <v>34</v>
          </cell>
          <cell r="G53">
            <v>0</v>
          </cell>
          <cell r="H53">
            <v>52.67</v>
          </cell>
          <cell r="I53">
            <v>0</v>
          </cell>
          <cell r="J53">
            <v>0</v>
          </cell>
        </row>
        <row r="54">
          <cell r="A54">
            <v>43</v>
          </cell>
          <cell r="B54">
            <v>11</v>
          </cell>
          <cell r="C54" t="str">
            <v>CONTATOR DE POTÊNCIA, MODELO 3 TF44, ACIONAMENTO EM CA, 220V, CATEGORIA DE UTILIZAÇÃO AC2/AC3.</v>
          </cell>
          <cell r="D54">
            <v>40</v>
          </cell>
          <cell r="E54">
            <v>10</v>
          </cell>
          <cell r="F54">
            <v>30</v>
          </cell>
          <cell r="G54">
            <v>0</v>
          </cell>
          <cell r="H54">
            <v>83.21</v>
          </cell>
          <cell r="I54">
            <v>0</v>
          </cell>
          <cell r="J54">
            <v>0</v>
          </cell>
        </row>
        <row r="55">
          <cell r="A55">
            <v>44</v>
          </cell>
          <cell r="B55">
            <v>16</v>
          </cell>
          <cell r="C55" t="str">
            <v>CONTATOR MAGNÉTICO MODELO 3TF44-22, TRIPOLAR,220V, 60 HZ.</v>
          </cell>
          <cell r="D55">
            <v>55</v>
          </cell>
          <cell r="E55">
            <v>3</v>
          </cell>
          <cell r="F55">
            <v>52</v>
          </cell>
          <cell r="G55">
            <v>0</v>
          </cell>
          <cell r="H55">
            <v>92.1</v>
          </cell>
          <cell r="I55">
            <v>0</v>
          </cell>
          <cell r="J55">
            <v>0</v>
          </cell>
        </row>
        <row r="56">
          <cell r="A56">
            <v>45</v>
          </cell>
          <cell r="B56" t="str">
            <v>CLD</v>
          </cell>
          <cell r="C56" t="str">
            <v>CONTATOR, TIPO TRIPOLAR, TENSÃO DE TRABALHO 220, CORRENTE TRABALHO 40, FREQÜÊNCIA 60 HZ.</v>
          </cell>
          <cell r="D56">
            <v>55</v>
          </cell>
          <cell r="E56">
            <v>0</v>
          </cell>
          <cell r="F56">
            <v>55</v>
          </cell>
          <cell r="G56">
            <v>0</v>
          </cell>
          <cell r="H56" t="str">
            <v>-</v>
          </cell>
          <cell r="I56">
            <v>0</v>
          </cell>
          <cell r="J56">
            <v>0</v>
          </cell>
        </row>
        <row r="57">
          <cell r="A57">
            <v>46</v>
          </cell>
          <cell r="B57">
            <v>20</v>
          </cell>
          <cell r="C57" t="str">
            <v>CURVA ELETRODUTO, ANGULAÇÃO 90¨ RAIO LONGO, TIPO ROSCÁVEL, MATERIAL PVC RÍGIDO, COR PRETO, BITOLA 3/4 POL</v>
          </cell>
          <cell r="D57">
            <v>5</v>
          </cell>
          <cell r="E57">
            <v>0</v>
          </cell>
          <cell r="F57">
            <v>5</v>
          </cell>
          <cell r="G57">
            <v>0</v>
          </cell>
          <cell r="H57">
            <v>1.58</v>
          </cell>
          <cell r="I57" t="str">
            <v>SALDO RESTANTE É RESERVADO</v>
          </cell>
          <cell r="J57">
            <v>0</v>
          </cell>
        </row>
        <row r="58">
          <cell r="A58">
            <v>47</v>
          </cell>
          <cell r="B58">
            <v>12</v>
          </cell>
          <cell r="C58" t="str">
            <v>DISJUNTOR BAIXA TENSÃO, BIPOLAR DE 25 AMPERES TIPO DIN.</v>
          </cell>
          <cell r="D58">
            <v>65</v>
          </cell>
          <cell r="E58">
            <v>28</v>
          </cell>
          <cell r="F58">
            <v>37</v>
          </cell>
          <cell r="G58">
            <v>0</v>
          </cell>
          <cell r="H58">
            <v>16.02</v>
          </cell>
          <cell r="I58" t="str">
            <v>SALDO RESTANTE É RESERVADO</v>
          </cell>
          <cell r="J58">
            <v>0</v>
          </cell>
        </row>
        <row r="59">
          <cell r="A59">
            <v>48</v>
          </cell>
          <cell r="B59">
            <v>1</v>
          </cell>
          <cell r="C59" t="str">
            <v>DISJUNTOR BAIXA TENSÃO, BIPOLAR DE 25 AMPERES TIPO NEMA.</v>
          </cell>
          <cell r="D59">
            <v>65</v>
          </cell>
          <cell r="E59">
            <v>29</v>
          </cell>
          <cell r="F59">
            <v>36</v>
          </cell>
          <cell r="G59">
            <v>0</v>
          </cell>
          <cell r="H59">
            <v>37.1</v>
          </cell>
          <cell r="I59" t="str">
            <v>SALDO RESTANTE É RESERVADO</v>
          </cell>
          <cell r="J59">
            <v>0</v>
          </cell>
        </row>
        <row r="60">
          <cell r="A60">
            <v>49</v>
          </cell>
          <cell r="B60">
            <v>12</v>
          </cell>
          <cell r="C60" t="str">
            <v>DISJUNTOR BAIXA TENSÃO, BIPOLAR DE 30 AMPERES MODELO DIN.</v>
          </cell>
          <cell r="D60">
            <v>55</v>
          </cell>
          <cell r="E60">
            <v>23</v>
          </cell>
          <cell r="F60">
            <v>32</v>
          </cell>
          <cell r="G60">
            <v>0</v>
          </cell>
          <cell r="H60">
            <v>16.559999999999999</v>
          </cell>
          <cell r="I60" t="str">
            <v>SALDO RESTANTE É RESERVADO</v>
          </cell>
          <cell r="J60">
            <v>0</v>
          </cell>
        </row>
        <row r="61">
          <cell r="A61">
            <v>50</v>
          </cell>
          <cell r="B61">
            <v>1</v>
          </cell>
          <cell r="C61" t="str">
            <v>DISJUNTOR BAIXA TENSÃO, BIPOLAR DE 30 AMPERES MODELO NEMA.</v>
          </cell>
          <cell r="D61">
            <v>55</v>
          </cell>
          <cell r="E61">
            <v>30</v>
          </cell>
          <cell r="F61">
            <v>25</v>
          </cell>
          <cell r="G61">
            <v>0</v>
          </cell>
          <cell r="H61">
            <v>37.700000000000003</v>
          </cell>
          <cell r="I61" t="str">
            <v>SALDO RESTANTE É RESERVADO</v>
          </cell>
          <cell r="J61">
            <v>0</v>
          </cell>
        </row>
        <row r="62">
          <cell r="A62">
            <v>51</v>
          </cell>
          <cell r="B62">
            <v>12</v>
          </cell>
          <cell r="C62" t="str">
            <v>DISJUNTOR BAIXA TENSÃO, BIPOLAR DE 40 AMPERES MODELO DIN.</v>
          </cell>
          <cell r="D62">
            <v>55</v>
          </cell>
          <cell r="E62">
            <v>30</v>
          </cell>
          <cell r="F62">
            <v>25</v>
          </cell>
          <cell r="G62">
            <v>0</v>
          </cell>
          <cell r="H62">
            <v>17.45</v>
          </cell>
          <cell r="I62" t="str">
            <v>SALDO RESTANTE É RESERVADO</v>
          </cell>
          <cell r="J62">
            <v>0</v>
          </cell>
        </row>
        <row r="63">
          <cell r="A63">
            <v>52</v>
          </cell>
          <cell r="B63">
            <v>1</v>
          </cell>
          <cell r="C63" t="str">
            <v>DISJUNTOR BAIXA TENSÃO, BIPOLAR DE 40 AMPERES TIPO NEMA.</v>
          </cell>
          <cell r="D63">
            <v>55</v>
          </cell>
          <cell r="E63">
            <v>25</v>
          </cell>
          <cell r="F63">
            <v>30</v>
          </cell>
          <cell r="G63">
            <v>0</v>
          </cell>
          <cell r="H63">
            <v>41</v>
          </cell>
          <cell r="I63" t="str">
            <v>SALDO RESTANTE É RESERVADO</v>
          </cell>
          <cell r="J63">
            <v>0</v>
          </cell>
        </row>
        <row r="64">
          <cell r="A64">
            <v>53</v>
          </cell>
          <cell r="B64">
            <v>12</v>
          </cell>
          <cell r="C64" t="str">
            <v>DISJUNTOR BAIXA TENSÃO, MONOPOLAR DE 20 A, MODELO MINI.</v>
          </cell>
          <cell r="D64">
            <v>55</v>
          </cell>
          <cell r="E64">
            <v>35</v>
          </cell>
          <cell r="F64">
            <v>20</v>
          </cell>
          <cell r="G64">
            <v>0</v>
          </cell>
          <cell r="H64">
            <v>4.82</v>
          </cell>
          <cell r="I64" t="str">
            <v>SALDO RESTANTE É RESERVADO</v>
          </cell>
          <cell r="J64">
            <v>0</v>
          </cell>
        </row>
        <row r="65">
          <cell r="A65">
            <v>54</v>
          </cell>
          <cell r="B65">
            <v>5</v>
          </cell>
          <cell r="C65" t="str">
            <v>DISJUNTOR BAIXA TENSÃO, MONOPOLAR DE 20 AMPERES TIPO NEMA.</v>
          </cell>
          <cell r="D65">
            <v>55</v>
          </cell>
          <cell r="E65">
            <v>5</v>
          </cell>
          <cell r="F65">
            <v>50</v>
          </cell>
          <cell r="G65">
            <v>20</v>
          </cell>
          <cell r="H65">
            <v>6.85</v>
          </cell>
          <cell r="I65">
            <v>0</v>
          </cell>
          <cell r="J65">
            <v>0</v>
          </cell>
        </row>
        <row r="66">
          <cell r="A66">
            <v>55</v>
          </cell>
          <cell r="B66">
            <v>1</v>
          </cell>
          <cell r="C66" t="str">
            <v>DISJUNTOR BAIXA TENSÃO, MONOPOLAR DE 30 AMPERES TIPO NEMA.</v>
          </cell>
          <cell r="D66">
            <v>55</v>
          </cell>
          <cell r="E66">
            <v>35</v>
          </cell>
          <cell r="F66">
            <v>20</v>
          </cell>
          <cell r="G66">
            <v>0</v>
          </cell>
          <cell r="H66">
            <v>8.6</v>
          </cell>
          <cell r="I66" t="str">
            <v>SALDO RESTANTE É RESERVADO</v>
          </cell>
          <cell r="J66">
            <v>0</v>
          </cell>
        </row>
        <row r="67">
          <cell r="A67">
            <v>56</v>
          </cell>
          <cell r="B67">
            <v>16</v>
          </cell>
          <cell r="C67" t="str">
            <v>DISJUNTOR BAIXA TENSÃO, MONOPOLAR DE 32AMPERES TIPO DIN.</v>
          </cell>
          <cell r="D67">
            <v>55</v>
          </cell>
          <cell r="E67">
            <v>10</v>
          </cell>
          <cell r="F67">
            <v>45</v>
          </cell>
          <cell r="G67">
            <v>0</v>
          </cell>
          <cell r="H67">
            <v>4.3</v>
          </cell>
          <cell r="I67">
            <v>0</v>
          </cell>
          <cell r="J67">
            <v>0</v>
          </cell>
        </row>
        <row r="68">
          <cell r="A68">
            <v>57</v>
          </cell>
          <cell r="B68">
            <v>12</v>
          </cell>
          <cell r="C68" t="str">
            <v>DISJUNTOR BAIXA TENSÃO, MONOPOLAR DE 40 AMPERES TIPO DIN.</v>
          </cell>
          <cell r="D68">
            <v>55</v>
          </cell>
          <cell r="E68">
            <v>15</v>
          </cell>
          <cell r="F68">
            <v>40</v>
          </cell>
          <cell r="G68">
            <v>20</v>
          </cell>
          <cell r="H68">
            <v>5.33</v>
          </cell>
          <cell r="I68">
            <v>0</v>
          </cell>
          <cell r="J68">
            <v>0</v>
          </cell>
        </row>
        <row r="69">
          <cell r="A69">
            <v>58</v>
          </cell>
          <cell r="B69">
            <v>1</v>
          </cell>
          <cell r="C69" t="str">
            <v>DISJUNTOR BAIXA TENSÃO, MONOPOLAR DE 40AMPERES, TIPO NEMA.</v>
          </cell>
          <cell r="D69">
            <v>55</v>
          </cell>
          <cell r="E69">
            <v>35</v>
          </cell>
          <cell r="F69">
            <v>20</v>
          </cell>
          <cell r="G69">
            <v>0</v>
          </cell>
          <cell r="H69">
            <v>13</v>
          </cell>
          <cell r="I69" t="str">
            <v>SALDO RESTANTE É RESERVADO</v>
          </cell>
          <cell r="J69">
            <v>0</v>
          </cell>
        </row>
        <row r="70">
          <cell r="A70">
            <v>59</v>
          </cell>
          <cell r="B70">
            <v>12</v>
          </cell>
          <cell r="C70" t="str">
            <v>DISJUNTOR BAIXA TENSÃO, TRIPOLAR DE 20 AMPERES TIPO DIN.</v>
          </cell>
          <cell r="D70">
            <v>55</v>
          </cell>
          <cell r="E70">
            <v>10</v>
          </cell>
          <cell r="F70">
            <v>45</v>
          </cell>
          <cell r="G70">
            <v>4</v>
          </cell>
          <cell r="H70">
            <v>22.93</v>
          </cell>
          <cell r="I70">
            <v>0</v>
          </cell>
          <cell r="J70">
            <v>0</v>
          </cell>
        </row>
        <row r="71">
          <cell r="A71">
            <v>60</v>
          </cell>
          <cell r="B71">
            <v>1</v>
          </cell>
          <cell r="C71" t="str">
            <v>DISJUNTOR BAIXA TENSÃO, TRIPOLAR DE 20 AMPERES TIPO NEMA.</v>
          </cell>
          <cell r="D71">
            <v>55</v>
          </cell>
          <cell r="E71">
            <v>2</v>
          </cell>
          <cell r="F71">
            <v>53</v>
          </cell>
          <cell r="G71">
            <v>9</v>
          </cell>
          <cell r="H71">
            <v>44</v>
          </cell>
          <cell r="I71">
            <v>0</v>
          </cell>
          <cell r="J71">
            <v>0</v>
          </cell>
        </row>
        <row r="72">
          <cell r="A72">
            <v>61</v>
          </cell>
          <cell r="B72">
            <v>1</v>
          </cell>
          <cell r="C72" t="str">
            <v>DISJUNTOR BAIXA TENSÃO, TRIPOLAR DE 30 AMPERES, MODELO NEMA.</v>
          </cell>
          <cell r="D72">
            <v>55</v>
          </cell>
          <cell r="E72">
            <v>8</v>
          </cell>
          <cell r="F72">
            <v>47</v>
          </cell>
          <cell r="G72">
            <v>10</v>
          </cell>
          <cell r="H72">
            <v>41.9</v>
          </cell>
          <cell r="I72">
            <v>0</v>
          </cell>
          <cell r="J72">
            <v>0</v>
          </cell>
        </row>
        <row r="73">
          <cell r="A73">
            <v>62</v>
          </cell>
          <cell r="B73">
            <v>12</v>
          </cell>
          <cell r="C73" t="str">
            <v>DISJUNTOR BAIXA TENSÃO, TRIPOLAR DE 30 AMPERES MODELO DIN.</v>
          </cell>
          <cell r="D73">
            <v>55</v>
          </cell>
          <cell r="E73">
            <v>10</v>
          </cell>
          <cell r="F73">
            <v>45</v>
          </cell>
          <cell r="G73">
            <v>5</v>
          </cell>
          <cell r="H73">
            <v>23.08</v>
          </cell>
          <cell r="I73">
            <v>0</v>
          </cell>
          <cell r="J73">
            <v>0</v>
          </cell>
        </row>
        <row r="74">
          <cell r="A74">
            <v>63</v>
          </cell>
          <cell r="B74">
            <v>1</v>
          </cell>
          <cell r="C74" t="str">
            <v>DISJUNTOR BAIXA TENSÃO, TRIPOLAR DE 70 AMPERES, MODELO NEMA.</v>
          </cell>
          <cell r="D74">
            <v>55</v>
          </cell>
          <cell r="E74">
            <v>8</v>
          </cell>
          <cell r="F74">
            <v>47</v>
          </cell>
          <cell r="G74">
            <v>3</v>
          </cell>
          <cell r="H74">
            <v>64</v>
          </cell>
          <cell r="I74">
            <v>0</v>
          </cell>
          <cell r="J74">
            <v>0</v>
          </cell>
        </row>
        <row r="75">
          <cell r="A75">
            <v>64</v>
          </cell>
          <cell r="B75">
            <v>12</v>
          </cell>
          <cell r="C75" t="str">
            <v>DISJUNTOR, BAIXA TENSÃO, TRIPOLAR DE 100 AMPERES, MODELO DIN.</v>
          </cell>
          <cell r="D75">
            <v>55</v>
          </cell>
          <cell r="E75">
            <v>8</v>
          </cell>
          <cell r="F75">
            <v>47</v>
          </cell>
          <cell r="G75">
            <v>10</v>
          </cell>
          <cell r="H75">
            <v>63.68</v>
          </cell>
          <cell r="I75">
            <v>0</v>
          </cell>
          <cell r="J75">
            <v>0</v>
          </cell>
        </row>
        <row r="76">
          <cell r="A76">
            <v>65</v>
          </cell>
          <cell r="B76">
            <v>1</v>
          </cell>
          <cell r="C76" t="str">
            <v>DISJUNTOR, BAIXA TENSÃO, TRIPOLAR DE 100 AMPERES, TIPO NEMA.</v>
          </cell>
          <cell r="D76">
            <v>55</v>
          </cell>
          <cell r="E76">
            <v>5</v>
          </cell>
          <cell r="F76">
            <v>50</v>
          </cell>
          <cell r="G76">
            <v>5</v>
          </cell>
          <cell r="H76">
            <v>64</v>
          </cell>
          <cell r="I76">
            <v>0</v>
          </cell>
          <cell r="J76">
            <v>0</v>
          </cell>
        </row>
        <row r="77">
          <cell r="A77">
            <v>66</v>
          </cell>
          <cell r="B77">
            <v>12</v>
          </cell>
          <cell r="C77" t="str">
            <v>DISJUNTOR, BAIXA TENSÃO, TRIPOLAR DE 125 AMPERES, MODELO DIN.</v>
          </cell>
          <cell r="D77">
            <v>55</v>
          </cell>
          <cell r="E77">
            <v>5</v>
          </cell>
          <cell r="F77">
            <v>50</v>
          </cell>
          <cell r="G77">
            <v>5</v>
          </cell>
          <cell r="H77">
            <v>81.91</v>
          </cell>
          <cell r="I77">
            <v>0</v>
          </cell>
          <cell r="J77">
            <v>0</v>
          </cell>
        </row>
        <row r="78">
          <cell r="A78">
            <v>67</v>
          </cell>
          <cell r="B78">
            <v>16</v>
          </cell>
          <cell r="C78" t="str">
            <v>DISJUNTOR, BAIXA TENSÃO, TRIPOLAR DE 150 AMPERES, MODELO NEMA.</v>
          </cell>
          <cell r="D78">
            <v>55</v>
          </cell>
          <cell r="E78">
            <v>15</v>
          </cell>
          <cell r="F78">
            <v>40</v>
          </cell>
          <cell r="G78">
            <v>0</v>
          </cell>
          <cell r="H78">
            <v>217.47</v>
          </cell>
          <cell r="I78">
            <v>0</v>
          </cell>
          <cell r="J78">
            <v>0</v>
          </cell>
        </row>
        <row r="79">
          <cell r="A79">
            <v>68</v>
          </cell>
          <cell r="B79">
            <v>16</v>
          </cell>
          <cell r="C79" t="str">
            <v>DISJUNTOR, BAIXA TENSÃO, TRIPOLAR DE 200 AMPERES, MODELO CAIXA MOLDADA.</v>
          </cell>
          <cell r="D79">
            <v>55</v>
          </cell>
          <cell r="E79">
            <v>17</v>
          </cell>
          <cell r="F79">
            <v>38</v>
          </cell>
          <cell r="G79">
            <v>0</v>
          </cell>
          <cell r="H79">
            <v>199</v>
          </cell>
          <cell r="I79">
            <v>0</v>
          </cell>
          <cell r="J79">
            <v>0</v>
          </cell>
        </row>
        <row r="80">
          <cell r="A80">
            <v>69</v>
          </cell>
          <cell r="B80">
            <v>16</v>
          </cell>
          <cell r="C80" t="str">
            <v>DISJUNTOR, BAIXA TENSÃO, TRIPOLAR DE 200 AMPERES, MODELO NEMA.</v>
          </cell>
          <cell r="D80">
            <v>55</v>
          </cell>
          <cell r="E80">
            <v>2</v>
          </cell>
          <cell r="F80">
            <v>53</v>
          </cell>
          <cell r="G80">
            <v>0</v>
          </cell>
          <cell r="H80">
            <v>236</v>
          </cell>
          <cell r="I80">
            <v>0</v>
          </cell>
          <cell r="J80">
            <v>0</v>
          </cell>
        </row>
        <row r="81">
          <cell r="A81">
            <v>70</v>
          </cell>
          <cell r="B81" t="str">
            <v>CLD</v>
          </cell>
          <cell r="C81" t="str">
            <v>DISJUNTOR, BAIXA TENSÃO, TRIPOLAR DE 250 AMPERES, MODELO CAIXA MOLDADA.</v>
          </cell>
          <cell r="D81">
            <v>55</v>
          </cell>
          <cell r="E81">
            <v>0</v>
          </cell>
          <cell r="F81">
            <v>55</v>
          </cell>
          <cell r="G81">
            <v>0</v>
          </cell>
          <cell r="H81" t="str">
            <v>-</v>
          </cell>
          <cell r="I81">
            <v>0</v>
          </cell>
          <cell r="J81">
            <v>0</v>
          </cell>
        </row>
        <row r="82">
          <cell r="A82">
            <v>71</v>
          </cell>
          <cell r="B82">
            <v>11</v>
          </cell>
          <cell r="C82" t="str">
            <v>DISJUNTOR, BAIXA TENSÃO, TRIPOLAR DE 250 AMPERES, MODELO NEMA.</v>
          </cell>
          <cell r="D82">
            <v>55</v>
          </cell>
          <cell r="E82">
            <v>2</v>
          </cell>
          <cell r="F82">
            <v>53</v>
          </cell>
          <cell r="G82">
            <v>0</v>
          </cell>
          <cell r="H82">
            <v>448.43</v>
          </cell>
          <cell r="I82">
            <v>0</v>
          </cell>
          <cell r="J82">
            <v>0</v>
          </cell>
        </row>
        <row r="83">
          <cell r="A83">
            <v>72</v>
          </cell>
          <cell r="B83">
            <v>13</v>
          </cell>
          <cell r="C83" t="str">
            <v>DISJUNTOR, BAIXA TENSÃO, TRIPOLAR DE 40 AMPERES, MODELO DIN.</v>
          </cell>
          <cell r="D83">
            <v>55</v>
          </cell>
          <cell r="E83">
            <v>5</v>
          </cell>
          <cell r="F83">
            <v>50</v>
          </cell>
          <cell r="G83">
            <v>0</v>
          </cell>
          <cell r="H83">
            <v>23</v>
          </cell>
          <cell r="I83">
            <v>0</v>
          </cell>
          <cell r="J83">
            <v>0</v>
          </cell>
        </row>
        <row r="84">
          <cell r="A84">
            <v>73</v>
          </cell>
          <cell r="B84">
            <v>22</v>
          </cell>
          <cell r="C84" t="str">
            <v>DISJUNTOR, BAIXA TENSÃO, TRIPOLAR DE 40 AMPERES, MODELO NEMA.</v>
          </cell>
          <cell r="D84">
            <v>55</v>
          </cell>
          <cell r="E84">
            <v>45</v>
          </cell>
          <cell r="F84">
            <v>10</v>
          </cell>
          <cell r="G84">
            <v>0</v>
          </cell>
          <cell r="H84">
            <v>52.44</v>
          </cell>
          <cell r="I84" t="str">
            <v>SALDO RESTANTE É RESERVADO</v>
          </cell>
          <cell r="J84">
            <v>0</v>
          </cell>
        </row>
        <row r="85">
          <cell r="A85">
            <v>74</v>
          </cell>
          <cell r="B85">
            <v>15</v>
          </cell>
          <cell r="C85" t="str">
            <v>DISJUNTOR, BAIXA TENSÃO, TRIPOLAR DE 400 AMPERES, MODELO CAIXA MOLDADA.</v>
          </cell>
          <cell r="D85">
            <v>52</v>
          </cell>
          <cell r="E85">
            <v>1</v>
          </cell>
          <cell r="F85">
            <v>51</v>
          </cell>
          <cell r="G85">
            <v>0</v>
          </cell>
          <cell r="H85">
            <v>499.99</v>
          </cell>
          <cell r="I85">
            <v>0</v>
          </cell>
          <cell r="J85">
            <v>0</v>
          </cell>
        </row>
        <row r="86">
          <cell r="A86">
            <v>75</v>
          </cell>
          <cell r="B86">
            <v>15</v>
          </cell>
          <cell r="C86" t="str">
            <v>DISJUNTOR, BAIXA TENSÃO, TRIPOLAR DE 400 AMPERES, MODELO CAIXA MOLDADA.</v>
          </cell>
          <cell r="D86">
            <v>3</v>
          </cell>
          <cell r="E86">
            <v>0</v>
          </cell>
          <cell r="F86">
            <v>3</v>
          </cell>
          <cell r="G86">
            <v>0</v>
          </cell>
          <cell r="H86">
            <v>565.99</v>
          </cell>
          <cell r="I86">
            <v>0</v>
          </cell>
          <cell r="J86">
            <v>0</v>
          </cell>
        </row>
        <row r="87">
          <cell r="A87">
            <v>76</v>
          </cell>
          <cell r="B87">
            <v>24</v>
          </cell>
          <cell r="C87" t="str">
            <v>DISJUNTOR, BAIXA TENSÃO, TRIPOLAR DE 600 AMPERES, MODELO CAIXA MOLDADA.</v>
          </cell>
          <cell r="D87">
            <v>53</v>
          </cell>
          <cell r="E87">
            <v>0</v>
          </cell>
          <cell r="F87">
            <v>53</v>
          </cell>
          <cell r="G87">
            <v>0</v>
          </cell>
          <cell r="H87">
            <v>880</v>
          </cell>
          <cell r="I87">
            <v>0</v>
          </cell>
          <cell r="J87">
            <v>0</v>
          </cell>
        </row>
        <row r="88">
          <cell r="A88">
            <v>77</v>
          </cell>
          <cell r="B88">
            <v>15</v>
          </cell>
          <cell r="C88" t="str">
            <v>DISJUNTOR, BAIXA TENSÃO, TRIPOLAR DE 600 AMPERES, MODELO CAIXA MOLDADA.</v>
          </cell>
          <cell r="D88">
            <v>2</v>
          </cell>
          <cell r="E88">
            <v>0</v>
          </cell>
          <cell r="F88">
            <v>2</v>
          </cell>
          <cell r="G88">
            <v>0</v>
          </cell>
          <cell r="H88">
            <v>936.5</v>
          </cell>
          <cell r="I88">
            <v>0</v>
          </cell>
          <cell r="J88">
            <v>0</v>
          </cell>
        </row>
        <row r="89">
          <cell r="A89">
            <v>78</v>
          </cell>
          <cell r="B89">
            <v>5</v>
          </cell>
          <cell r="C89" t="str">
            <v>DISJUNTOR, BAIXA TENSÃO, TRIPOLAR DE 70 AMPERES, MODELO DIN.</v>
          </cell>
          <cell r="D89">
            <v>55</v>
          </cell>
          <cell r="E89">
            <v>2</v>
          </cell>
          <cell r="F89">
            <v>53</v>
          </cell>
          <cell r="G89">
            <v>5</v>
          </cell>
          <cell r="H89">
            <v>27.58</v>
          </cell>
          <cell r="I89">
            <v>0</v>
          </cell>
          <cell r="J89">
            <v>0</v>
          </cell>
        </row>
        <row r="90">
          <cell r="A90">
            <v>79</v>
          </cell>
          <cell r="B90">
            <v>19</v>
          </cell>
          <cell r="C90" t="str">
            <v>DUCHA ELÉTRICA, MATERIAL PLÁSTICO, FONTE DE ALIMENTAÇÃO: 127V, 220V. RESISTÊNCIAS: (I2) QUAL: MONTADA DISJUNTOR: 127V: CORRENTE SUPORTA: 30 A. POTÊNCIA: 127V: 5500 W NÚMERO DE TEMPERATURAS: 3 SISTEMAS DE SEGURANÇA: DISPOSITIVO DIFERENCIAL RESIDUAL.</v>
          </cell>
          <cell r="D90">
            <v>50</v>
          </cell>
          <cell r="E90">
            <v>0</v>
          </cell>
          <cell r="F90">
            <v>50</v>
          </cell>
          <cell r="G90">
            <v>0</v>
          </cell>
          <cell r="H90">
            <v>28.93</v>
          </cell>
          <cell r="I90">
            <v>0</v>
          </cell>
          <cell r="J90">
            <v>0</v>
          </cell>
        </row>
        <row r="91">
          <cell r="A91">
            <v>80</v>
          </cell>
          <cell r="B91">
            <v>23</v>
          </cell>
          <cell r="C91" t="str">
            <v>ELETRODUTO FLEXÍVEL CORRUGADO, POLIETILENO ALTA DENSIDADE COM ARAME GUIA GALVANIZADO E FITA DE AVISO ´´PERIGO´´ BITOLA 1. ROLO COM 50 MÉTROS.</v>
          </cell>
          <cell r="D91">
            <v>50</v>
          </cell>
          <cell r="E91">
            <v>5</v>
          </cell>
          <cell r="F91">
            <v>45</v>
          </cell>
          <cell r="G91">
            <v>0</v>
          </cell>
          <cell r="H91">
            <v>84.26</v>
          </cell>
          <cell r="I91">
            <v>0</v>
          </cell>
          <cell r="J91">
            <v>0</v>
          </cell>
        </row>
        <row r="92">
          <cell r="A92">
            <v>81</v>
          </cell>
          <cell r="B92">
            <v>8</v>
          </cell>
          <cell r="C92" t="str">
            <v>ELETRODUTO FLEXÍVEL CORRUGADO, POLIETILENO ALTA DENSIDADE COM GUIA DE ARAME GALVANIZADO E FITA DE AVISO ´´PERIGO´´, DIÂMETRO 100 MM, ROLO C/ 50 METROS.</v>
          </cell>
          <cell r="D92">
            <v>25</v>
          </cell>
          <cell r="E92">
            <v>6</v>
          </cell>
          <cell r="F92">
            <v>19</v>
          </cell>
          <cell r="G92">
            <v>1</v>
          </cell>
          <cell r="H92">
            <v>278</v>
          </cell>
          <cell r="I92">
            <v>0</v>
          </cell>
          <cell r="J92">
            <v>0</v>
          </cell>
        </row>
        <row r="93">
          <cell r="A93">
            <v>82</v>
          </cell>
          <cell r="B93">
            <v>23</v>
          </cell>
          <cell r="C93" t="str">
            <v>ELETRODUTO FLEXÍVEL CORRUGADO, POLIETILENO ALTA DENSIDADE COM GUIA DE ARAME GALVANIZADO E FITA DE AVISO ´´PERIGO´´, DIÂMETRO 60MM, ROLO C/ 100 METROS.</v>
          </cell>
          <cell r="D93">
            <v>25</v>
          </cell>
          <cell r="E93">
            <v>0</v>
          </cell>
          <cell r="F93">
            <v>25</v>
          </cell>
          <cell r="G93">
            <v>0</v>
          </cell>
          <cell r="H93">
            <v>380</v>
          </cell>
          <cell r="I93">
            <v>0</v>
          </cell>
          <cell r="J93">
            <v>0</v>
          </cell>
        </row>
        <row r="94">
          <cell r="A94">
            <v>83</v>
          </cell>
          <cell r="B94">
            <v>8</v>
          </cell>
          <cell r="C94" t="str">
            <v>ELETRODUTO RÍGIDO ¶ PVC, ANTI-CHAMA. ROLO 50 METROS</v>
          </cell>
          <cell r="D94">
            <v>5</v>
          </cell>
          <cell r="E94">
            <v>2</v>
          </cell>
          <cell r="F94">
            <v>3</v>
          </cell>
          <cell r="G94">
            <v>0</v>
          </cell>
          <cell r="H94">
            <v>74.38</v>
          </cell>
          <cell r="I94" t="str">
            <v>SALDO RESTANTE É RESERVADO</v>
          </cell>
          <cell r="J94">
            <v>0</v>
          </cell>
        </row>
        <row r="95">
          <cell r="A95">
            <v>84</v>
          </cell>
          <cell r="B95">
            <v>20</v>
          </cell>
          <cell r="C95" t="str">
            <v>ELO FUSÍVEL 10 K.</v>
          </cell>
          <cell r="D95">
            <v>65</v>
          </cell>
          <cell r="E95">
            <v>65</v>
          </cell>
          <cell r="F95">
            <v>0</v>
          </cell>
          <cell r="G95">
            <v>0</v>
          </cell>
          <cell r="H95">
            <v>1.96</v>
          </cell>
          <cell r="I95">
            <v>0</v>
          </cell>
          <cell r="J95">
            <v>0</v>
          </cell>
        </row>
        <row r="96">
          <cell r="A96">
            <v>85</v>
          </cell>
          <cell r="B96">
            <v>20</v>
          </cell>
          <cell r="C96" t="str">
            <v>ELO FUSÍVEL 5H.</v>
          </cell>
          <cell r="D96">
            <v>65</v>
          </cell>
          <cell r="E96">
            <v>65</v>
          </cell>
          <cell r="F96">
            <v>0</v>
          </cell>
          <cell r="G96">
            <v>0</v>
          </cell>
          <cell r="H96">
            <v>1.54</v>
          </cell>
          <cell r="I96">
            <v>0</v>
          </cell>
          <cell r="J96">
            <v>0</v>
          </cell>
        </row>
        <row r="97">
          <cell r="A97">
            <v>86</v>
          </cell>
          <cell r="B97">
            <v>20</v>
          </cell>
          <cell r="C97" t="str">
            <v>ELO FUSÍVEL 6K.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2.0499999999999998</v>
          </cell>
          <cell r="I97">
            <v>0</v>
          </cell>
          <cell r="J97">
            <v>0</v>
          </cell>
        </row>
        <row r="98">
          <cell r="A98">
            <v>87</v>
          </cell>
          <cell r="B98">
            <v>20</v>
          </cell>
          <cell r="C98" t="str">
            <v>ELO FUSÍVEL 8 K.</v>
          </cell>
          <cell r="D98">
            <v>65</v>
          </cell>
          <cell r="E98">
            <v>65</v>
          </cell>
          <cell r="F98">
            <v>0</v>
          </cell>
          <cell r="G98">
            <v>0</v>
          </cell>
          <cell r="H98">
            <v>2.0499999999999998</v>
          </cell>
          <cell r="I98">
            <v>0</v>
          </cell>
          <cell r="J98">
            <v>0</v>
          </cell>
        </row>
        <row r="99">
          <cell r="A99">
            <v>88</v>
          </cell>
          <cell r="B99">
            <v>4</v>
          </cell>
          <cell r="C99" t="str">
            <v>EXTENSÃO ELÉTRICA, TIPO SIMPLES, COMPRIMENTO 20 M, ACESSÓRIOS 3 ENTRADAS</v>
          </cell>
          <cell r="D99">
            <v>30</v>
          </cell>
          <cell r="E99">
            <v>30</v>
          </cell>
          <cell r="F99">
            <v>0</v>
          </cell>
          <cell r="G99">
            <v>0</v>
          </cell>
          <cell r="H99">
            <v>39.340000000000003</v>
          </cell>
          <cell r="I99">
            <v>0</v>
          </cell>
          <cell r="J99">
            <v>0</v>
          </cell>
        </row>
        <row r="100">
          <cell r="A100">
            <v>89</v>
          </cell>
          <cell r="B100">
            <v>4</v>
          </cell>
          <cell r="C100" t="str">
            <v>EXTENSÃO 20 AMPERES, 20 METROS, CABO PP, 3 ENTRADAS</v>
          </cell>
          <cell r="D100">
            <v>10</v>
          </cell>
          <cell r="E100">
            <v>10</v>
          </cell>
          <cell r="F100">
            <v>0</v>
          </cell>
          <cell r="G100">
            <v>0</v>
          </cell>
          <cell r="H100">
            <v>94.99</v>
          </cell>
          <cell r="I100">
            <v>0</v>
          </cell>
          <cell r="J100">
            <v>0</v>
          </cell>
        </row>
        <row r="101">
          <cell r="A101">
            <v>90</v>
          </cell>
          <cell r="B101">
            <v>15</v>
          </cell>
          <cell r="C101" t="str">
            <v>FIO ELETRICO, TIPO FLEXÍVEL, BITOLA 10 MM</v>
          </cell>
          <cell r="D101">
            <v>55</v>
          </cell>
          <cell r="E101">
            <v>13</v>
          </cell>
          <cell r="F101">
            <v>42</v>
          </cell>
          <cell r="G101">
            <v>0</v>
          </cell>
          <cell r="H101">
            <v>261.79000000000002</v>
          </cell>
          <cell r="I101">
            <v>0</v>
          </cell>
          <cell r="J101">
            <v>0</v>
          </cell>
        </row>
        <row r="102">
          <cell r="A102">
            <v>91</v>
          </cell>
          <cell r="B102">
            <v>3</v>
          </cell>
          <cell r="C102" t="str">
            <v>FIO ELETRICO, TIPO FLEXÍVEL, BITOLA 6 MM</v>
          </cell>
          <cell r="D102">
            <v>55</v>
          </cell>
          <cell r="E102">
            <v>17</v>
          </cell>
          <cell r="F102">
            <v>38</v>
          </cell>
          <cell r="G102">
            <v>14</v>
          </cell>
          <cell r="H102">
            <v>152.82</v>
          </cell>
          <cell r="I102">
            <v>0</v>
          </cell>
          <cell r="J102">
            <v>0</v>
          </cell>
        </row>
        <row r="103">
          <cell r="A103">
            <v>92</v>
          </cell>
          <cell r="B103">
            <v>4</v>
          </cell>
          <cell r="C103" t="str">
            <v>FIO FLEXÍVEL PARALELO, BITOLA 1.50 MM² (2 X 1.50 MM²), ROLO COM 100 METROS.</v>
          </cell>
          <cell r="D103">
            <v>40</v>
          </cell>
          <cell r="E103">
            <v>16</v>
          </cell>
          <cell r="F103">
            <v>24</v>
          </cell>
          <cell r="G103">
            <v>0</v>
          </cell>
          <cell r="H103">
            <v>96.33</v>
          </cell>
          <cell r="I103">
            <v>0</v>
          </cell>
          <cell r="J103">
            <v>0</v>
          </cell>
        </row>
        <row r="104">
          <cell r="A104">
            <v>93</v>
          </cell>
          <cell r="B104">
            <v>3</v>
          </cell>
          <cell r="C104" t="str">
            <v>FIO FLEXÍVEL PARALELO, BITOLA 2,50 MM² (2 X 2.50 MM²), ROLO COM 100 METROS.</v>
          </cell>
          <cell r="D104">
            <v>40</v>
          </cell>
          <cell r="E104">
            <v>20</v>
          </cell>
          <cell r="F104">
            <v>20</v>
          </cell>
          <cell r="G104">
            <v>0</v>
          </cell>
          <cell r="H104">
            <v>146.03</v>
          </cell>
          <cell r="I104" t="str">
            <v>SALDO RESTANTE É RESERVADO</v>
          </cell>
          <cell r="J104">
            <v>0</v>
          </cell>
        </row>
        <row r="105">
          <cell r="A105">
            <v>94</v>
          </cell>
          <cell r="B105">
            <v>21</v>
          </cell>
          <cell r="C105" t="str">
            <v>FIO FLEXÍVEL PARALELO, BITOLA 4. MM² (2 X 4 MM²), ROLO COM 100 METROS.</v>
          </cell>
          <cell r="D105">
            <v>40</v>
          </cell>
          <cell r="E105">
            <v>15</v>
          </cell>
          <cell r="F105">
            <v>25</v>
          </cell>
          <cell r="G105">
            <v>5</v>
          </cell>
          <cell r="H105">
            <v>209.85</v>
          </cell>
          <cell r="I105">
            <v>0</v>
          </cell>
          <cell r="J105">
            <v>0</v>
          </cell>
        </row>
        <row r="106">
          <cell r="A106">
            <v>95</v>
          </cell>
          <cell r="B106">
            <v>15</v>
          </cell>
          <cell r="C106" t="str">
            <v>FIO ELETRICO, TIPO FLEXÍVEL, BITOLA 1,50 MM</v>
          </cell>
          <cell r="D106">
            <v>55</v>
          </cell>
          <cell r="E106">
            <v>25</v>
          </cell>
          <cell r="F106">
            <v>30</v>
          </cell>
          <cell r="G106">
            <v>0</v>
          </cell>
          <cell r="H106">
            <v>41.99</v>
          </cell>
          <cell r="I106" t="str">
            <v>SALDO RESTANTE É RESERVADO</v>
          </cell>
          <cell r="J106">
            <v>0</v>
          </cell>
        </row>
        <row r="107">
          <cell r="A107">
            <v>96</v>
          </cell>
          <cell r="B107">
            <v>3</v>
          </cell>
          <cell r="C107" t="str">
            <v>FIO ELETRICO, TIPO FLEXÍVEL, BITOLA 2,50 MM</v>
          </cell>
          <cell r="D107">
            <v>55</v>
          </cell>
          <cell r="E107">
            <v>25</v>
          </cell>
          <cell r="F107">
            <v>30</v>
          </cell>
          <cell r="G107">
            <v>5</v>
          </cell>
          <cell r="H107">
            <v>68.989999999999995</v>
          </cell>
          <cell r="I107" t="str">
            <v>SALDO RESTANTE É RESERVADO</v>
          </cell>
          <cell r="J107">
            <v>0</v>
          </cell>
        </row>
        <row r="108">
          <cell r="A108">
            <v>97</v>
          </cell>
          <cell r="B108">
            <v>15</v>
          </cell>
          <cell r="C108" t="str">
            <v>FIO ELETRICO, TIPO FLEXÍVEL, BITOLA 4 MM</v>
          </cell>
          <cell r="D108">
            <v>55</v>
          </cell>
          <cell r="E108">
            <v>25</v>
          </cell>
          <cell r="F108">
            <v>30</v>
          </cell>
          <cell r="G108">
            <v>0</v>
          </cell>
          <cell r="H108">
            <v>100.78</v>
          </cell>
          <cell r="I108" t="str">
            <v>SALDO RESTANTE É RESERVADO</v>
          </cell>
          <cell r="J108">
            <v>0</v>
          </cell>
        </row>
        <row r="109">
          <cell r="A109">
            <v>98</v>
          </cell>
          <cell r="B109">
            <v>13</v>
          </cell>
          <cell r="C109" t="str">
            <v>FIO ELETRICO, TIPO RÍGIDO, BITOLA 1,50 MM</v>
          </cell>
          <cell r="D109">
            <v>40</v>
          </cell>
          <cell r="E109">
            <v>20</v>
          </cell>
          <cell r="F109">
            <v>20</v>
          </cell>
          <cell r="G109">
            <v>0</v>
          </cell>
          <cell r="H109">
            <v>55</v>
          </cell>
          <cell r="I109">
            <v>0</v>
          </cell>
          <cell r="J109">
            <v>0</v>
          </cell>
        </row>
        <row r="110">
          <cell r="A110">
            <v>99</v>
          </cell>
          <cell r="B110">
            <v>14</v>
          </cell>
          <cell r="C110" t="str">
            <v>FIO ELETRICO, TIPO RÍGIDO, BITOLA 10 MM</v>
          </cell>
          <cell r="D110">
            <v>40</v>
          </cell>
          <cell r="E110">
            <v>5</v>
          </cell>
          <cell r="F110">
            <v>35</v>
          </cell>
          <cell r="G110">
            <v>0</v>
          </cell>
          <cell r="H110">
            <v>300</v>
          </cell>
          <cell r="I110">
            <v>0</v>
          </cell>
          <cell r="J110">
            <v>0</v>
          </cell>
        </row>
        <row r="111">
          <cell r="A111">
            <v>100</v>
          </cell>
          <cell r="B111">
            <v>14</v>
          </cell>
          <cell r="C111" t="str">
            <v>FIO ELETRICO, TIPO RÍGIDO, BITOLA 2,50 MM</v>
          </cell>
          <cell r="D111">
            <v>40</v>
          </cell>
          <cell r="E111">
            <v>10</v>
          </cell>
          <cell r="F111">
            <v>30</v>
          </cell>
          <cell r="G111">
            <v>0</v>
          </cell>
          <cell r="H111">
            <v>72.81</v>
          </cell>
          <cell r="I111">
            <v>0</v>
          </cell>
          <cell r="J111">
            <v>0</v>
          </cell>
        </row>
        <row r="112">
          <cell r="A112">
            <v>101</v>
          </cell>
          <cell r="B112">
            <v>14</v>
          </cell>
          <cell r="C112" t="str">
            <v>FIO ELETRICO, TIPO RÍGIDO, BITOLA 4 MM</v>
          </cell>
          <cell r="D112">
            <v>40</v>
          </cell>
          <cell r="E112">
            <v>10</v>
          </cell>
          <cell r="F112">
            <v>30</v>
          </cell>
          <cell r="G112">
            <v>0</v>
          </cell>
          <cell r="H112">
            <v>122.99</v>
          </cell>
          <cell r="I112">
            <v>0</v>
          </cell>
          <cell r="J112">
            <v>0</v>
          </cell>
        </row>
        <row r="113">
          <cell r="A113">
            <v>102</v>
          </cell>
          <cell r="B113">
            <v>14</v>
          </cell>
          <cell r="C113" t="str">
            <v>FIO ELETRICO, TIPO RÍGIDO, BITOLA 6 MM</v>
          </cell>
          <cell r="D113">
            <v>50</v>
          </cell>
          <cell r="E113">
            <v>10</v>
          </cell>
          <cell r="F113">
            <v>40</v>
          </cell>
          <cell r="G113">
            <v>0</v>
          </cell>
          <cell r="H113">
            <v>150</v>
          </cell>
          <cell r="I113">
            <v>0</v>
          </cell>
          <cell r="J113">
            <v>0</v>
          </cell>
        </row>
        <row r="114">
          <cell r="A114">
            <v>103</v>
          </cell>
          <cell r="B114">
            <v>6</v>
          </cell>
          <cell r="C114" t="str">
            <v>FIO TELEFÔNICO, TIPO DROPS, QUANTIDADE CONDUTOR 2, MATERIAL CONDUTOR COBRE, MATERIAL ISOLAMENTO PVC, COR PRETA, DIÂMETRO 1,5 POL</v>
          </cell>
          <cell r="D114">
            <v>15</v>
          </cell>
          <cell r="E114">
            <v>15</v>
          </cell>
          <cell r="F114">
            <v>0</v>
          </cell>
          <cell r="G114">
            <v>0</v>
          </cell>
          <cell r="H114">
            <v>51.7</v>
          </cell>
          <cell r="I114">
            <v>0</v>
          </cell>
          <cell r="J114">
            <v>0</v>
          </cell>
        </row>
        <row r="115">
          <cell r="A115">
            <v>104</v>
          </cell>
          <cell r="B115">
            <v>19</v>
          </cell>
          <cell r="C115" t="str">
            <v>FIO TELEFÔNICO TRANSADO, 2 PARES ,4 CONDUTORES, COBRE ESTANHADO, ISOLAMENTO PVC, COR CINZA, BITOLA 22, CARRETEL COM 200 METROS.</v>
          </cell>
          <cell r="D115">
            <v>15</v>
          </cell>
          <cell r="E115">
            <v>0</v>
          </cell>
          <cell r="F115">
            <v>15</v>
          </cell>
          <cell r="G115">
            <v>0</v>
          </cell>
          <cell r="H115">
            <v>70</v>
          </cell>
          <cell r="I115">
            <v>0</v>
          </cell>
          <cell r="J115">
            <v>0</v>
          </cell>
        </row>
        <row r="116">
          <cell r="A116">
            <v>105</v>
          </cell>
          <cell r="B116">
            <v>6</v>
          </cell>
          <cell r="C116" t="str">
            <v>FIO TELEFÔNICO, QUANTIDADE DE CONDUTORES 2, COBRE ESTANHADO, COR PRETO E LARANJA, BITOLA 22 REFERÊNCIA FDG, CARRETEL COM 500 METROS.</v>
          </cell>
          <cell r="D116">
            <v>10</v>
          </cell>
          <cell r="E116">
            <v>2</v>
          </cell>
          <cell r="F116">
            <v>8</v>
          </cell>
          <cell r="G116">
            <v>0</v>
          </cell>
          <cell r="H116">
            <v>100</v>
          </cell>
          <cell r="I116" t="str">
            <v>SALDO RESTANTE É RESERVADO</v>
          </cell>
          <cell r="J116">
            <v>0</v>
          </cell>
        </row>
        <row r="117">
          <cell r="A117">
            <v>106</v>
          </cell>
          <cell r="B117" t="str">
            <v>CLD</v>
          </cell>
          <cell r="C117" t="str">
            <v>FITA ISOLANTE AUTO FUSÃO, ROLO COM 10 METROS.</v>
          </cell>
          <cell r="D117">
            <v>130</v>
          </cell>
          <cell r="E117">
            <v>0</v>
          </cell>
          <cell r="F117">
            <v>130</v>
          </cell>
          <cell r="G117">
            <v>0</v>
          </cell>
          <cell r="H117" t="str">
            <v>-</v>
          </cell>
          <cell r="I117">
            <v>0</v>
          </cell>
          <cell r="J117">
            <v>0</v>
          </cell>
        </row>
        <row r="118">
          <cell r="A118">
            <v>107</v>
          </cell>
          <cell r="B118">
            <v>5</v>
          </cell>
          <cell r="C118" t="str">
    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    </cell>
          <cell r="D118">
            <v>13</v>
          </cell>
          <cell r="E118">
            <v>9</v>
          </cell>
          <cell r="F118">
            <v>4</v>
          </cell>
          <cell r="G118">
            <v>0</v>
          </cell>
          <cell r="H118">
            <v>11.68</v>
          </cell>
          <cell r="I118">
            <v>0</v>
          </cell>
          <cell r="J118">
            <v>0</v>
          </cell>
        </row>
        <row r="119">
          <cell r="A119">
            <v>108</v>
          </cell>
          <cell r="B119">
            <v>15</v>
          </cell>
          <cell r="C119" t="str">
            <v>FITA ISOLANTE, MATERIAL FILME DE PVC COM ADESIVO DE BORRACHA, ROLO COM 10 METROS, ANTI-CHAMA.</v>
          </cell>
          <cell r="D119">
            <v>180</v>
          </cell>
          <cell r="E119">
            <v>180</v>
          </cell>
          <cell r="F119">
            <v>0</v>
          </cell>
          <cell r="G119">
            <v>0</v>
          </cell>
          <cell r="H119">
            <v>1.5</v>
          </cell>
          <cell r="I119">
            <v>0</v>
          </cell>
          <cell r="J119">
            <v>0</v>
          </cell>
        </row>
        <row r="120">
          <cell r="A120">
            <v>109</v>
          </cell>
          <cell r="B120" t="str">
            <v>CLD</v>
          </cell>
          <cell r="C120" t="str">
            <v>FIXA FIO COM PREGO DE AÇO PARA FIO 2,50 MM². PACOTE 50 UNIDADES</v>
          </cell>
          <cell r="D120">
            <v>14</v>
          </cell>
          <cell r="E120">
            <v>0</v>
          </cell>
          <cell r="F120">
            <v>14</v>
          </cell>
          <cell r="G120">
            <v>0</v>
          </cell>
          <cell r="H120" t="str">
            <v>-</v>
          </cell>
          <cell r="I120">
            <v>0</v>
          </cell>
          <cell r="J120">
            <v>0</v>
          </cell>
        </row>
        <row r="121">
          <cell r="A121">
            <v>110</v>
          </cell>
          <cell r="B121">
            <v>15</v>
          </cell>
          <cell r="C121" t="str">
            <v>FOTOCÉLULA DE 1000 W X 220 V COMPLETA COM BASE DE TRÊS FIOS.</v>
          </cell>
          <cell r="D121">
            <v>1400</v>
          </cell>
          <cell r="E121">
            <v>681</v>
          </cell>
          <cell r="F121">
            <v>719</v>
          </cell>
          <cell r="G121">
            <v>0</v>
          </cell>
          <cell r="H121">
            <v>11.63</v>
          </cell>
          <cell r="I121">
            <v>0</v>
          </cell>
          <cell r="J121">
            <v>0</v>
          </cell>
        </row>
        <row r="122">
          <cell r="A122">
            <v>111</v>
          </cell>
          <cell r="B122">
            <v>12</v>
          </cell>
          <cell r="C122" t="str">
            <v>FUSÍVEL CARTUCHO DE 30 AMPERES. TIPO VIROLA.</v>
          </cell>
          <cell r="D122">
            <v>130</v>
          </cell>
          <cell r="E122">
            <v>130</v>
          </cell>
          <cell r="F122">
            <v>0</v>
          </cell>
          <cell r="G122">
            <v>0</v>
          </cell>
          <cell r="H122">
            <v>2.04</v>
          </cell>
          <cell r="I122">
            <v>0</v>
          </cell>
          <cell r="J122">
            <v>0</v>
          </cell>
        </row>
        <row r="123">
          <cell r="A123">
            <v>112</v>
          </cell>
          <cell r="B123" t="str">
            <v>CLD</v>
          </cell>
          <cell r="C123" t="str">
            <v>FUSÍVEL CARTUCHO DE 60 AMPERES. TIPO VIROLA.</v>
          </cell>
          <cell r="D123">
            <v>130</v>
          </cell>
          <cell r="E123">
            <v>0</v>
          </cell>
          <cell r="F123">
            <v>130</v>
          </cell>
          <cell r="G123">
            <v>0</v>
          </cell>
          <cell r="H123" t="str">
            <v>-</v>
          </cell>
          <cell r="I123">
            <v>0</v>
          </cell>
          <cell r="J123">
            <v>0</v>
          </cell>
        </row>
        <row r="124">
          <cell r="A124">
            <v>113</v>
          </cell>
          <cell r="B124">
            <v>12</v>
          </cell>
          <cell r="C124" t="str">
            <v>FUSÍVEL CARTUCHO, CONTATOS TIPO FACA 100 AMPERES CORPO EM BAQUELITE.</v>
          </cell>
          <cell r="D124">
            <v>130</v>
          </cell>
          <cell r="E124">
            <v>70</v>
          </cell>
          <cell r="F124">
            <v>60</v>
          </cell>
          <cell r="G124">
            <v>50</v>
          </cell>
          <cell r="H124">
            <v>12.54</v>
          </cell>
          <cell r="I124">
            <v>0</v>
          </cell>
          <cell r="J124">
            <v>0</v>
          </cell>
        </row>
        <row r="125">
          <cell r="A125">
            <v>114</v>
          </cell>
          <cell r="B125">
            <v>16</v>
          </cell>
          <cell r="C125" t="str">
            <v>FUSÍVEL FACA 600 AMPERES, 250 VOLTS CORPO EM BAQUELITE.</v>
          </cell>
          <cell r="D125">
            <v>80</v>
          </cell>
          <cell r="E125">
            <v>30</v>
          </cell>
          <cell r="F125">
            <v>50</v>
          </cell>
          <cell r="G125">
            <v>0</v>
          </cell>
          <cell r="H125">
            <v>124</v>
          </cell>
          <cell r="I125">
            <v>0</v>
          </cell>
          <cell r="J125">
            <v>0</v>
          </cell>
        </row>
        <row r="126">
          <cell r="A126">
            <v>115</v>
          </cell>
          <cell r="B126">
            <v>16</v>
          </cell>
          <cell r="C126" t="str">
            <v>FUSÍVEL TIPO FACA 200A/ 250V EM BAQUELITE.</v>
          </cell>
          <cell r="D126">
            <v>130</v>
          </cell>
          <cell r="E126">
            <v>30</v>
          </cell>
          <cell r="F126">
            <v>100</v>
          </cell>
          <cell r="G126">
            <v>0</v>
          </cell>
          <cell r="H126">
            <v>30.8</v>
          </cell>
          <cell r="I126">
            <v>0</v>
          </cell>
          <cell r="J126">
            <v>0</v>
          </cell>
        </row>
        <row r="127">
          <cell r="A127">
            <v>116</v>
          </cell>
          <cell r="B127">
            <v>16</v>
          </cell>
          <cell r="C127" t="str">
            <v>FUSÍVEL TIPO FACA 400 AMPERES, 250 VOLTS.</v>
          </cell>
          <cell r="D127">
            <v>80</v>
          </cell>
          <cell r="E127">
            <v>30</v>
          </cell>
          <cell r="F127">
            <v>50</v>
          </cell>
          <cell r="G127">
            <v>0</v>
          </cell>
          <cell r="H127">
            <v>93.5</v>
          </cell>
          <cell r="I127">
            <v>0</v>
          </cell>
          <cell r="J127">
            <v>0</v>
          </cell>
        </row>
        <row r="128">
          <cell r="A128">
            <v>117</v>
          </cell>
          <cell r="B128">
            <v>8</v>
          </cell>
          <cell r="C128" t="str">
            <v>HASTE DE ATERRAMENTO. MATERIAL COBRE. APLICAÇÃO UTILIZADO PARA ATERRAMENTO DE PADRÃO. DIMENSÕES 1/2 X 2 M.</v>
          </cell>
          <cell r="D128">
            <v>10</v>
          </cell>
          <cell r="E128">
            <v>5</v>
          </cell>
          <cell r="F128">
            <v>5</v>
          </cell>
          <cell r="G128">
            <v>0</v>
          </cell>
          <cell r="H128">
            <v>12.25</v>
          </cell>
          <cell r="I128" t="str">
            <v>SALDO RESTANTE É RESERVADO</v>
          </cell>
          <cell r="J128">
            <v>0</v>
          </cell>
        </row>
        <row r="129">
          <cell r="A129">
            <v>118</v>
          </cell>
          <cell r="B129">
            <v>15</v>
          </cell>
          <cell r="C129" t="str">
            <v>INTERRUPTOR, TIPO SIMPLES, QUANTIDADE SEÇÕES 2 UN, POSIÇÃO RELATIVA EMBUTIR</v>
          </cell>
          <cell r="D129">
            <v>130</v>
          </cell>
          <cell r="E129">
            <v>43</v>
          </cell>
          <cell r="F129">
            <v>87</v>
          </cell>
          <cell r="G129">
            <v>0</v>
          </cell>
          <cell r="H129">
            <v>3.59</v>
          </cell>
          <cell r="I129" t="str">
            <v>SALDO RESTANTE É RESERVADO</v>
          </cell>
          <cell r="J129">
            <v>0</v>
          </cell>
        </row>
        <row r="130">
          <cell r="A130">
            <v>119</v>
          </cell>
          <cell r="B130">
            <v>22</v>
          </cell>
          <cell r="C130" t="str">
            <v>INTERRUPTOR DE EMBUTIR, CONJUGADO DE DUAS SEÇÕES COM UMA TOMADA.</v>
          </cell>
          <cell r="D130">
            <v>130</v>
          </cell>
          <cell r="E130">
            <v>50</v>
          </cell>
          <cell r="F130">
            <v>80</v>
          </cell>
          <cell r="G130">
            <v>0</v>
          </cell>
          <cell r="H130">
            <v>5.51</v>
          </cell>
          <cell r="I130" t="str">
            <v>SALDO RESTANTE É RESERVADO</v>
          </cell>
          <cell r="J130">
            <v>0</v>
          </cell>
        </row>
        <row r="131">
          <cell r="A131">
            <v>120</v>
          </cell>
          <cell r="B131">
            <v>15</v>
          </cell>
          <cell r="C131" t="str">
            <v>INTERRUPTOR DE EMBUTIR, CONJUGADO DE UMA SEÇÃO COM UMA TOMADA.</v>
          </cell>
          <cell r="D131">
            <v>130</v>
          </cell>
          <cell r="E131">
            <v>130</v>
          </cell>
          <cell r="F131">
            <v>0</v>
          </cell>
          <cell r="G131">
            <v>0</v>
          </cell>
          <cell r="H131">
            <v>3.89</v>
          </cell>
          <cell r="I131">
            <v>0</v>
          </cell>
          <cell r="J131">
            <v>0</v>
          </cell>
        </row>
        <row r="132">
          <cell r="A132">
            <v>121</v>
          </cell>
          <cell r="B132">
            <v>15</v>
          </cell>
          <cell r="C132" t="str">
            <v>INTERRUPTOR SIMPLES DE EMBUTIR, UMA SEÇÃO</v>
          </cell>
          <cell r="D132">
            <v>130</v>
          </cell>
          <cell r="E132">
            <v>130</v>
          </cell>
          <cell r="F132">
            <v>0</v>
          </cell>
          <cell r="G132">
            <v>0</v>
          </cell>
          <cell r="H132">
            <v>2.13</v>
          </cell>
          <cell r="I132">
            <v>0</v>
          </cell>
          <cell r="J132">
            <v>0</v>
          </cell>
        </row>
        <row r="133">
          <cell r="A133">
            <v>122</v>
          </cell>
          <cell r="B133">
            <v>15</v>
          </cell>
          <cell r="C133" t="str">
            <v>INTERRUPTOR, INTERNO COM TRÊS SEÇÕES, EMBUTIR.</v>
          </cell>
          <cell r="D133">
            <v>130</v>
          </cell>
          <cell r="E133">
            <v>13</v>
          </cell>
          <cell r="F133">
            <v>117</v>
          </cell>
          <cell r="G133">
            <v>0</v>
          </cell>
          <cell r="H133">
            <v>4.97</v>
          </cell>
          <cell r="I133">
            <v>0</v>
          </cell>
          <cell r="J133">
            <v>0</v>
          </cell>
        </row>
        <row r="134">
          <cell r="A134">
            <v>123</v>
          </cell>
          <cell r="B134">
            <v>22</v>
          </cell>
          <cell r="C134" t="str">
            <v>INTERRUPTOR, TIPO SOBREPOR, QUANTIDADE PÓLOS 2 UN, QUANTIDADE SEÇÕES 1 UN, QUANTIDADE ALAVANCAS 2 UN, CARACTERÍSTICAS ADICIONAIS ESPELHO</v>
          </cell>
          <cell r="D134">
            <v>50</v>
          </cell>
          <cell r="E134">
            <v>20</v>
          </cell>
          <cell r="F134">
            <v>30</v>
          </cell>
          <cell r="G134">
            <v>29</v>
          </cell>
          <cell r="H134">
            <v>3.37</v>
          </cell>
          <cell r="I134">
            <v>0</v>
          </cell>
          <cell r="J134">
            <v>0</v>
          </cell>
        </row>
        <row r="135">
          <cell r="A135">
            <v>124</v>
          </cell>
          <cell r="B135">
            <v>22</v>
          </cell>
          <cell r="C135" t="str">
            <v>INTERRUPTOR, TIPO SOBREPOR, QUANTIDADE PÓLOS 2 UN, QUANTIDADE SEÇÕES 2 UN, QUANTIDADE ALAVANCAS 2 UN, CARACTERÍSTICAS ADICIONAIS ESPELHO</v>
          </cell>
          <cell r="D135">
            <v>50</v>
          </cell>
          <cell r="E135">
            <v>20</v>
          </cell>
          <cell r="F135">
            <v>30</v>
          </cell>
          <cell r="G135">
            <v>25</v>
          </cell>
          <cell r="H135">
            <v>5.16</v>
          </cell>
          <cell r="I135">
            <v>0</v>
          </cell>
          <cell r="J135">
            <v>0</v>
          </cell>
        </row>
        <row r="136">
          <cell r="A136">
            <v>125</v>
          </cell>
          <cell r="B136" t="str">
            <v>CLD</v>
          </cell>
          <cell r="C136" t="str">
            <v>ISOLADOR COM FIXAÇÃO EM HASTES DE VERGALHÃO. ACOMPANHA ROSCA PARA FIXAR O ISOLADOR NO VERGALHÃO DE FERRO OU CANO. APLICAÇÃO VERGALHÃO DE NO MÍNIMO 8 MM E NO MÁXIMO 19,5 MM. POSSUI PROTEÇÃO CONTRA RAIOS ULTRAVIOLETAS. GARANTIA 12 MESES.</v>
          </cell>
          <cell r="D136">
            <v>1000</v>
          </cell>
          <cell r="E136">
            <v>0</v>
          </cell>
          <cell r="F136">
            <v>1000</v>
          </cell>
          <cell r="G136">
            <v>0</v>
          </cell>
          <cell r="H136" t="str">
            <v>-</v>
          </cell>
          <cell r="I136">
            <v>0</v>
          </cell>
          <cell r="J136">
            <v>0</v>
          </cell>
        </row>
        <row r="137">
          <cell r="A137">
            <v>126</v>
          </cell>
          <cell r="B137">
            <v>20</v>
          </cell>
          <cell r="C137" t="str">
            <v>ISOLADOR TIPO CASTANHA, FABRICADO EM PLÁSTICO DE ALTA RESISTÊNCIA, UTILIZADO NOS CANTOS E NO ARRANQUE DAS CERCAS, POSSUI AMPLOS FUROS PARA PASSAGEM DO ARAME E PARA PERMITIR FÁCIL ESCOAMENTO DA ÁGUA DA CHUVA, ELEVADA RESISTÊNCIA MECÂNICA E PROTEÇÃO CONTRA RAIOS ULTRAVIOLETA.</v>
          </cell>
          <cell r="D137">
            <v>105</v>
          </cell>
          <cell r="E137">
            <v>105</v>
          </cell>
          <cell r="F137">
            <v>0</v>
          </cell>
          <cell r="G137">
            <v>0</v>
          </cell>
          <cell r="H137">
            <v>2.99</v>
          </cell>
          <cell r="I137">
            <v>0</v>
          </cell>
          <cell r="J137">
            <v>0</v>
          </cell>
        </row>
        <row r="138">
          <cell r="A138">
            <v>127</v>
          </cell>
          <cell r="B138" t="str">
            <v>CLD</v>
          </cell>
          <cell r="C138" t="str">
            <v>ISOLADOR TIPO W. MATERIAL POLIETILENO. APLICAÇÃO USADO PARA PASSAGEM DE ARAME NO MOURÃO. POSSUI PROTEÇÃO CONTRA RAIOS ULTRAVIOLETAS.</v>
          </cell>
          <cell r="D138">
            <v>325</v>
          </cell>
          <cell r="E138">
            <v>0</v>
          </cell>
          <cell r="F138">
            <v>325</v>
          </cell>
          <cell r="G138">
            <v>0</v>
          </cell>
          <cell r="H138" t="str">
            <v>-</v>
          </cell>
          <cell r="I138">
            <v>0</v>
          </cell>
          <cell r="J138">
            <v>0</v>
          </cell>
        </row>
        <row r="139">
          <cell r="A139">
            <v>128</v>
          </cell>
          <cell r="B139">
            <v>11</v>
          </cell>
          <cell r="C139" t="str">
            <v>ISOLADORES BUCHA PARA TRANSFORMADOR.</v>
          </cell>
          <cell r="D139">
            <v>30</v>
          </cell>
          <cell r="E139">
            <v>4</v>
          </cell>
          <cell r="F139">
            <v>26</v>
          </cell>
          <cell r="G139">
            <v>0</v>
          </cell>
          <cell r="H139">
            <v>195.8</v>
          </cell>
          <cell r="I139">
            <v>0</v>
          </cell>
          <cell r="J139">
            <v>0</v>
          </cell>
        </row>
        <row r="140">
          <cell r="A140">
            <v>129</v>
          </cell>
          <cell r="B140" t="str">
            <v>CLD</v>
          </cell>
          <cell r="C140" t="str">
            <v>KIT PARA-RAIOS PARA CERCA ELÉTRICA. APLICAÇÃO PROTEGE O APARELHO DE CERCA ELÉTRICA DE DESCARGAS DE RAIOS INDUZIDAS SOBRE AS CERCAS ELETRIFICADAS. ITENS INCLUSOS: MOLA, ISOLADOR DE CANTO, PROTETOR DE RAIOS (REPARO DE PORCELANA), ABRAÇADEIRAS PARA UNIR A MOLA AO ARAME.</v>
          </cell>
          <cell r="D140">
            <v>10</v>
          </cell>
          <cell r="E140">
            <v>0</v>
          </cell>
          <cell r="F140">
            <v>10</v>
          </cell>
          <cell r="G140">
            <v>0</v>
          </cell>
          <cell r="H140" t="str">
            <v>-</v>
          </cell>
          <cell r="I140">
            <v>0</v>
          </cell>
          <cell r="J140">
            <v>0</v>
          </cell>
        </row>
        <row r="141">
          <cell r="A141">
            <v>130</v>
          </cell>
          <cell r="B141">
            <v>23</v>
          </cell>
          <cell r="C141" t="str">
            <v>LÂMPADA HALÓGENA 333MM, 2000 W X 220 V</v>
          </cell>
          <cell r="D141">
            <v>130</v>
          </cell>
          <cell r="E141">
            <v>0</v>
          </cell>
          <cell r="F141">
            <v>130</v>
          </cell>
          <cell r="G141">
            <v>0</v>
          </cell>
          <cell r="H141">
            <v>38</v>
          </cell>
          <cell r="I141">
            <v>0</v>
          </cell>
          <cell r="J141">
            <v>0</v>
          </cell>
        </row>
        <row r="142">
          <cell r="A142">
            <v>131</v>
          </cell>
          <cell r="B142">
            <v>2</v>
          </cell>
          <cell r="C142" t="str">
            <v>LÂMPADA DE BULBO TIPO VELA DE 40 W X 127 V. BASE E-27.</v>
          </cell>
          <cell r="D142">
            <v>130</v>
          </cell>
          <cell r="E142">
            <v>10</v>
          </cell>
          <cell r="F142">
            <v>120</v>
          </cell>
          <cell r="G142">
            <v>20</v>
          </cell>
          <cell r="H142">
            <v>2.57</v>
          </cell>
          <cell r="I142" t="str">
            <v>SALDO RESTANTE É RESERVADO</v>
          </cell>
          <cell r="J142">
            <v>0</v>
          </cell>
        </row>
        <row r="143">
          <cell r="A143">
            <v>132</v>
          </cell>
          <cell r="B143">
            <v>2</v>
          </cell>
          <cell r="C143" t="str">
            <v>LÂMPADA DE BULBO TIPO VELA DE 60 W X 127 V. BASE E-27.</v>
          </cell>
          <cell r="D143">
            <v>130</v>
          </cell>
          <cell r="E143">
            <v>0</v>
          </cell>
          <cell r="F143">
            <v>130</v>
          </cell>
          <cell r="G143">
            <v>40</v>
          </cell>
          <cell r="H143">
            <v>2.21</v>
          </cell>
          <cell r="I143" t="str">
            <v>SALDO RESTANTE É RESERVADO</v>
          </cell>
          <cell r="J143">
            <v>0</v>
          </cell>
        </row>
        <row r="144">
          <cell r="A144">
            <v>133</v>
          </cell>
          <cell r="B144">
            <v>15</v>
          </cell>
          <cell r="C144" t="str">
            <v>LÂMPADA FLUORESCENTE COMPACTA COM BASE E-27, POTÊNCIA MÍNIMA 23 W X 127V, FORMATO RETO.</v>
          </cell>
          <cell r="D144">
            <v>675</v>
          </cell>
          <cell r="E144">
            <v>150</v>
          </cell>
          <cell r="F144">
            <v>525</v>
          </cell>
          <cell r="G144">
            <v>160</v>
          </cell>
          <cell r="H144">
            <v>9.7100000000000009</v>
          </cell>
          <cell r="I144" t="str">
            <v>SALDO RESTANTE É RESERVADO</v>
          </cell>
          <cell r="J144">
            <v>0</v>
          </cell>
        </row>
        <row r="145">
          <cell r="A145">
            <v>134</v>
          </cell>
          <cell r="B145" t="str">
            <v>CLD</v>
          </cell>
          <cell r="C145" t="str">
            <v>LÂMPADA FLUORESCENTE COMPACTA COM BASE E-27, POTÊNCIA MÍNIMA 23 W X 220 V, FORMATO RETO.</v>
          </cell>
          <cell r="D145">
            <v>290</v>
          </cell>
          <cell r="E145">
            <v>0</v>
          </cell>
          <cell r="F145">
            <v>290</v>
          </cell>
          <cell r="G145">
            <v>0</v>
          </cell>
          <cell r="H145" t="str">
            <v>-</v>
          </cell>
          <cell r="I145">
            <v>0</v>
          </cell>
          <cell r="J145">
            <v>0</v>
          </cell>
        </row>
        <row r="146">
          <cell r="A146">
            <v>135</v>
          </cell>
          <cell r="B146">
            <v>5</v>
          </cell>
          <cell r="C146" t="str">
            <v>LÂMPADA FLUORESCENTE COMPACTA COM BASE E-27, POTÊNCIA MÍNIMA 45 W X 127V, FORMATO RETO.</v>
          </cell>
          <cell r="D146">
            <v>650</v>
          </cell>
          <cell r="E146">
            <v>135</v>
          </cell>
          <cell r="F146">
            <v>515</v>
          </cell>
          <cell r="G146">
            <v>0</v>
          </cell>
          <cell r="H146">
            <v>23.5</v>
          </cell>
          <cell r="I146" t="str">
            <v>SALDO RESTANTE É RESERVADO</v>
          </cell>
          <cell r="J146">
            <v>0</v>
          </cell>
        </row>
        <row r="147">
          <cell r="A147">
            <v>136</v>
          </cell>
          <cell r="B147">
            <v>5</v>
          </cell>
          <cell r="C147" t="str">
            <v>LÂMPADA FLUORESCENTE COMPACTA 85W, VOLTAGEM 220/240, BASE E - E-40. FORMATO ESPIRAL.</v>
          </cell>
          <cell r="D147">
            <v>50</v>
          </cell>
          <cell r="E147">
            <v>30</v>
          </cell>
          <cell r="F147">
            <v>20</v>
          </cell>
          <cell r="G147">
            <v>10</v>
          </cell>
          <cell r="H147">
            <v>45</v>
          </cell>
          <cell r="I147">
            <v>0</v>
          </cell>
          <cell r="J147">
            <v>0</v>
          </cell>
        </row>
        <row r="148">
          <cell r="A148">
            <v>137</v>
          </cell>
          <cell r="B148">
            <v>15</v>
          </cell>
          <cell r="C148" t="str">
            <v>LÂMPADA FLUORESCENTE COMPACTA, TIPO MINI, FORMATO 3 U. POTÊNCIA MÍNIMA DE 11W. TENSÃO 127V. INDICADA PARA USO EM SPOT TIPO EMBUTIDO.</v>
          </cell>
          <cell r="D148">
            <v>225</v>
          </cell>
          <cell r="E148">
            <v>225</v>
          </cell>
          <cell r="F148">
            <v>0</v>
          </cell>
          <cell r="G148">
            <v>0</v>
          </cell>
          <cell r="H148">
            <v>7.9</v>
          </cell>
          <cell r="I148">
            <v>0</v>
          </cell>
          <cell r="J148">
            <v>0</v>
          </cell>
        </row>
        <row r="149">
          <cell r="A149">
            <v>138</v>
          </cell>
          <cell r="B149">
            <v>13</v>
          </cell>
          <cell r="C149" t="str">
            <v>LÂMPADA FLUORESCENTE DE 40W X127V. BULBO T10.</v>
          </cell>
          <cell r="D149">
            <v>1080</v>
          </cell>
          <cell r="E149">
            <v>500</v>
          </cell>
          <cell r="F149">
            <v>580</v>
          </cell>
          <cell r="G149">
            <v>100</v>
          </cell>
          <cell r="H149">
            <v>4.7</v>
          </cell>
          <cell r="I149" t="str">
            <v>SALDO RESTANTE É RESERVADO</v>
          </cell>
          <cell r="J149">
            <v>0</v>
          </cell>
        </row>
        <row r="150">
          <cell r="A150">
            <v>139</v>
          </cell>
          <cell r="B150">
            <v>15</v>
          </cell>
          <cell r="C150" t="str">
            <v>LÂMPADA FLUORESCENTE TUBULAR DE 20 W X 127V. BULBO T10.</v>
          </cell>
          <cell r="D150">
            <v>650</v>
          </cell>
          <cell r="E150">
            <v>200</v>
          </cell>
          <cell r="F150">
            <v>450</v>
          </cell>
          <cell r="G150">
            <v>40</v>
          </cell>
          <cell r="H150">
            <v>4.0999999999999996</v>
          </cell>
          <cell r="I150" t="str">
            <v>SALDO RESTANTE É RESERVADO</v>
          </cell>
          <cell r="J150">
            <v>0</v>
          </cell>
        </row>
        <row r="151">
          <cell r="A151">
            <v>140</v>
          </cell>
          <cell r="B151">
            <v>15</v>
          </cell>
          <cell r="C151" t="str">
            <v>LÂMPADA FLUORESCENTE TUBULAR DE 32 W X 127V.</v>
          </cell>
          <cell r="D151">
            <v>390</v>
          </cell>
          <cell r="E151">
            <v>150</v>
          </cell>
          <cell r="F151">
            <v>240</v>
          </cell>
          <cell r="G151">
            <v>40</v>
          </cell>
          <cell r="H151">
            <v>4.3</v>
          </cell>
          <cell r="I151" t="str">
            <v>SALDO RESTANTE É RESERVADO</v>
          </cell>
          <cell r="J151">
            <v>0</v>
          </cell>
        </row>
        <row r="152">
          <cell r="A152">
            <v>141</v>
          </cell>
          <cell r="B152" t="str">
            <v>CLD</v>
          </cell>
          <cell r="C152" t="str">
            <v>LÂMPADA FLUORESCENTE, TIPO TUBULAR, BASE BIPINO, POTÊNCIA 110 W X 220 V.</v>
          </cell>
          <cell r="D152">
            <v>130</v>
          </cell>
          <cell r="E152">
            <v>0</v>
          </cell>
          <cell r="F152">
            <v>130</v>
          </cell>
          <cell r="G152">
            <v>0</v>
          </cell>
          <cell r="H152" t="str">
            <v>-</v>
          </cell>
          <cell r="I152">
            <v>0</v>
          </cell>
          <cell r="J152">
            <v>0</v>
          </cell>
        </row>
        <row r="153">
          <cell r="A153">
            <v>142</v>
          </cell>
          <cell r="B153">
            <v>19</v>
          </cell>
          <cell r="C153" t="str">
            <v>LÂMPADA MISTA DE 250 W X 220 V BOCAL BASE E- 40.</v>
          </cell>
          <cell r="D153">
            <v>650</v>
          </cell>
          <cell r="E153">
            <v>0</v>
          </cell>
          <cell r="F153">
            <v>650</v>
          </cell>
          <cell r="G153">
            <v>0</v>
          </cell>
          <cell r="H153">
            <v>15.9</v>
          </cell>
          <cell r="I153">
            <v>0</v>
          </cell>
          <cell r="J153">
            <v>0</v>
          </cell>
        </row>
        <row r="154">
          <cell r="A154">
            <v>143</v>
          </cell>
          <cell r="B154" t="str">
            <v>CLD</v>
          </cell>
          <cell r="C154" t="str">
            <v>LÂMPADA MISTA DE 250 W X 220V BOCAL DE BASE E- 27.</v>
          </cell>
          <cell r="D154">
            <v>130</v>
          </cell>
          <cell r="E154">
            <v>0</v>
          </cell>
          <cell r="F154">
            <v>130</v>
          </cell>
          <cell r="G154">
            <v>0</v>
          </cell>
          <cell r="H154" t="str">
            <v>-</v>
          </cell>
          <cell r="I154">
            <v>0</v>
          </cell>
          <cell r="J154">
            <v>0</v>
          </cell>
        </row>
        <row r="155">
          <cell r="A155">
            <v>144</v>
          </cell>
          <cell r="B155">
            <v>19</v>
          </cell>
          <cell r="C155" t="str">
            <v>LÂMPADA VAPOR DE MERCÚRIO 250 W X 220 V BASE E-40.</v>
          </cell>
          <cell r="D155">
            <v>130</v>
          </cell>
          <cell r="E155">
            <v>0</v>
          </cell>
          <cell r="F155">
            <v>130</v>
          </cell>
          <cell r="G155">
            <v>0</v>
          </cell>
          <cell r="H155">
            <v>15</v>
          </cell>
          <cell r="I155">
            <v>0</v>
          </cell>
          <cell r="J155">
            <v>0</v>
          </cell>
        </row>
        <row r="156">
          <cell r="A156">
            <v>145</v>
          </cell>
          <cell r="B156">
            <v>3</v>
          </cell>
          <cell r="C156" t="str">
            <v>LÂMPADA VAPOR DE MERCÚRIO 400 W X 220 V BASE E-40.</v>
          </cell>
          <cell r="D156">
            <v>100</v>
          </cell>
          <cell r="E156">
            <v>65</v>
          </cell>
          <cell r="F156">
            <v>35</v>
          </cell>
          <cell r="G156">
            <v>0</v>
          </cell>
          <cell r="H156">
            <v>32.909999999999997</v>
          </cell>
          <cell r="I156">
            <v>0</v>
          </cell>
          <cell r="J156">
            <v>0</v>
          </cell>
        </row>
        <row r="157">
          <cell r="A157">
            <v>146</v>
          </cell>
          <cell r="B157">
            <v>3</v>
          </cell>
          <cell r="C157" t="str">
            <v>LÂMPADA VAPOR DE SÓDIO ALTA PRESSÃO 250 W X 220 V.</v>
          </cell>
          <cell r="D157">
            <v>1040</v>
          </cell>
          <cell r="E157">
            <v>845</v>
          </cell>
          <cell r="F157">
            <v>195</v>
          </cell>
          <cell r="G157">
            <v>10</v>
          </cell>
          <cell r="H157">
            <v>24.28</v>
          </cell>
          <cell r="I157">
            <v>0</v>
          </cell>
          <cell r="J157">
            <v>0</v>
          </cell>
        </row>
        <row r="158">
          <cell r="A158">
            <v>147</v>
          </cell>
          <cell r="B158">
            <v>3</v>
          </cell>
          <cell r="C158" t="str">
            <v>LÂMPADA VAPOR DE SÓDIO ALTA PRESSÃO 400 W X 220V.</v>
          </cell>
          <cell r="D158">
            <v>130</v>
          </cell>
          <cell r="E158">
            <v>65</v>
          </cell>
          <cell r="F158">
            <v>65</v>
          </cell>
          <cell r="G158">
            <v>65</v>
          </cell>
          <cell r="H158">
            <v>29.37</v>
          </cell>
          <cell r="I158">
            <v>0</v>
          </cell>
          <cell r="J158">
            <v>0</v>
          </cell>
        </row>
        <row r="159">
          <cell r="A159">
            <v>148</v>
          </cell>
          <cell r="B159" t="str">
            <v>CLD</v>
          </cell>
          <cell r="C159" t="str">
            <v>LUMINÁRIA, MATERIAL CORPO ALUMÍNIO FUNDIDO, TIPO LÂMPADA VAPOR DE MERCÚRIO, CARACTERÍSTICAS ADICIONAIS COM REATOR, TENSÃO NOMINAL 220, POTÊNCIA NOMINAL LÂMPADA 400</v>
          </cell>
          <cell r="D159">
            <v>130</v>
          </cell>
          <cell r="E159">
            <v>0</v>
          </cell>
          <cell r="F159">
            <v>130</v>
          </cell>
          <cell r="G159">
            <v>0</v>
          </cell>
          <cell r="H159" t="str">
            <v>-</v>
          </cell>
          <cell r="I159">
            <v>0</v>
          </cell>
          <cell r="J159">
            <v>0</v>
          </cell>
        </row>
        <row r="160">
          <cell r="A160">
            <v>149</v>
          </cell>
          <cell r="B160">
            <v>19</v>
          </cell>
          <cell r="C160" t="str">
            <v>LUMINÁRIA, TIPO EMERGÊNCIA, MATERIAL CORPO ACRÍLICO/PVC RÍGIDO, FORMATO TUBULAR, TIPO LÂMPADA FLUORESCENTE TUBULAR, QUANTIDADE LÂMPADAS 2, CARACTERÍSTICAS ADICIONAIS C/ BOTÃO TESTE, FLUXO LUMINOSO 40 LUMENS, BATERIA, DIMENSÕES 34,5 X 12 X 12, APLICAÇÃO SISTEMA DE ILUMINAÇÃO DE EMERGÊNCIA PREDIAL, TIPO SOQUETE BI-PINO, TENSÃO NOMINAL 127/220, TENSÃO ALIMENTAÇÃO 6, POTÊNCIA NOMINAL LÂMPADA 15</v>
          </cell>
          <cell r="D160">
            <v>10</v>
          </cell>
          <cell r="E160">
            <v>0</v>
          </cell>
          <cell r="F160">
            <v>10</v>
          </cell>
          <cell r="G160">
            <v>0</v>
          </cell>
          <cell r="H160">
            <v>30</v>
          </cell>
          <cell r="I160">
            <v>0</v>
          </cell>
          <cell r="J160">
            <v>0</v>
          </cell>
        </row>
        <row r="161">
          <cell r="A161">
            <v>150</v>
          </cell>
          <cell r="B161">
            <v>15</v>
          </cell>
          <cell r="C161" t="str">
            <v>LUVA ELETRODUTO, MATERIAL PVC RÍGIDO, TIPO FIXAÇÃO ROSCÁVEL, BITOLA 3/4 POL, COR PRETA</v>
          </cell>
          <cell r="D161">
            <v>30</v>
          </cell>
          <cell r="E161">
            <v>0</v>
          </cell>
          <cell r="F161">
            <v>30</v>
          </cell>
          <cell r="G161">
            <v>0</v>
          </cell>
          <cell r="H161">
            <v>0.59</v>
          </cell>
          <cell r="I161">
            <v>0</v>
          </cell>
          <cell r="J161">
            <v>0</v>
          </cell>
        </row>
        <row r="162">
          <cell r="A162">
            <v>151</v>
          </cell>
          <cell r="B162">
            <v>15</v>
          </cell>
          <cell r="C162" t="str">
            <v>PLAFONIER EM PVC NA COR PRETA COM SOQUETE EM PORCELANA E-27 / 200W SOBRE POR.</v>
          </cell>
          <cell r="D162">
            <v>40</v>
          </cell>
          <cell r="E162">
            <v>20</v>
          </cell>
          <cell r="F162">
            <v>20</v>
          </cell>
          <cell r="G162">
            <v>0</v>
          </cell>
          <cell r="H162">
            <v>2.5</v>
          </cell>
          <cell r="I162" t="str">
            <v>SALDO RESTANTE É RESERVADO</v>
          </cell>
          <cell r="J162">
            <v>0</v>
          </cell>
        </row>
        <row r="163">
          <cell r="A163">
            <v>152</v>
          </cell>
          <cell r="B163">
            <v>15</v>
          </cell>
          <cell r="C163" t="str">
            <v>QUADRO ELÉTRICO MEDINDO300X300X200 MM, COM PLACA PARA INSTALAÇÃO DE EQUIPAMENTOS NA COR LARANJA, PARA APLICAÇÃO DE COMANDOS (SOBRE POR).</v>
          </cell>
          <cell r="D163">
            <v>30</v>
          </cell>
          <cell r="E163">
            <v>1</v>
          </cell>
          <cell r="F163">
            <v>29</v>
          </cell>
          <cell r="G163">
            <v>0</v>
          </cell>
          <cell r="H163">
            <v>86.4</v>
          </cell>
          <cell r="I163">
            <v>0</v>
          </cell>
          <cell r="J163">
            <v>0</v>
          </cell>
        </row>
        <row r="164">
          <cell r="A164">
            <v>153</v>
          </cell>
          <cell r="B164">
            <v>7</v>
          </cell>
          <cell r="C164" t="str">
            <v>REATOR ELETRÔNICO DUPLO PARA LÂMPADA FLUORESCENTE 20 W X 127 V.</v>
          </cell>
          <cell r="D164">
            <v>260</v>
          </cell>
          <cell r="E164">
            <v>150</v>
          </cell>
          <cell r="F164">
            <v>110</v>
          </cell>
          <cell r="G164">
            <v>0</v>
          </cell>
          <cell r="H164">
            <v>10.86</v>
          </cell>
          <cell r="I164" t="str">
            <v>SALDO RESTANTE É RESERVADO</v>
          </cell>
          <cell r="J164">
            <v>0</v>
          </cell>
        </row>
        <row r="165">
          <cell r="A165">
            <v>154</v>
          </cell>
          <cell r="B165">
            <v>7</v>
          </cell>
          <cell r="C165" t="str">
            <v>REATOR ELETRÔNICO DUPLO PARA LÂMPADA FLUORESCENTE 32 W X 127 V.</v>
          </cell>
          <cell r="D165">
            <v>260</v>
          </cell>
          <cell r="E165">
            <v>148</v>
          </cell>
          <cell r="F165">
            <v>112</v>
          </cell>
          <cell r="G165">
            <v>112</v>
          </cell>
          <cell r="H165">
            <v>11.82</v>
          </cell>
          <cell r="I165" t="str">
            <v>SALDO RESTANTE É RESERVADO</v>
          </cell>
          <cell r="J165">
            <v>0</v>
          </cell>
        </row>
        <row r="166">
          <cell r="A166">
            <v>155</v>
          </cell>
          <cell r="B166">
            <v>7</v>
          </cell>
          <cell r="C166" t="str">
            <v>REATOR ELETRÔNICO DUPLO PARA LÂMPADA FLUORESCENTE 40 W X 127 V.</v>
          </cell>
          <cell r="D166">
            <v>1040</v>
          </cell>
          <cell r="E166">
            <v>620</v>
          </cell>
          <cell r="F166">
            <v>420</v>
          </cell>
          <cell r="G166">
            <v>0</v>
          </cell>
          <cell r="H166">
            <v>13.2</v>
          </cell>
          <cell r="I166" t="str">
            <v>SALDO RESTANTE É RESERVADO</v>
          </cell>
          <cell r="J166">
            <v>0</v>
          </cell>
        </row>
        <row r="167">
          <cell r="A167">
            <v>156</v>
          </cell>
          <cell r="B167" t="str">
            <v>CLD</v>
          </cell>
          <cell r="C167" t="str">
            <v>REATOR LÂMPADA, QUANTIDADE LÂMPADAS 2, POTÊNCIA LÂMPADA 40, TENSÃO ALIMENTAÇÃO 127/220, CARACTERÍSTICAS ADICIONAIS ALTO FATOR DE POTÊNCIA E FILTRO DE HARMÔNICAS, THD, TIPO ELETRÔNICO, FREQUÊNCIA 60.</v>
          </cell>
          <cell r="D167">
            <v>20</v>
          </cell>
          <cell r="E167">
            <v>0</v>
          </cell>
          <cell r="F167">
            <v>20</v>
          </cell>
          <cell r="G167">
            <v>0</v>
          </cell>
          <cell r="H167" t="str">
            <v>-</v>
          </cell>
          <cell r="I167">
            <v>0</v>
          </cell>
          <cell r="J167">
            <v>0</v>
          </cell>
        </row>
        <row r="168">
          <cell r="A168">
            <v>157</v>
          </cell>
          <cell r="B168">
            <v>8</v>
          </cell>
          <cell r="C168" t="str">
            <v>REATOR PARA LÂMPADA VAPOR DE SÓDIO ALTA PRESSÃO 400 W X 220 V USO INTERNO, COM CAPACITOR.</v>
          </cell>
          <cell r="D168">
            <v>130</v>
          </cell>
          <cell r="E168">
            <v>20</v>
          </cell>
          <cell r="F168">
            <v>110</v>
          </cell>
          <cell r="G168">
            <v>60</v>
          </cell>
          <cell r="H168">
            <v>54.35</v>
          </cell>
          <cell r="I168">
            <v>0</v>
          </cell>
          <cell r="J168">
            <v>0</v>
          </cell>
        </row>
        <row r="169">
          <cell r="A169">
            <v>158</v>
          </cell>
          <cell r="B169">
            <v>8</v>
          </cell>
          <cell r="C169" t="str">
            <v>REATOR PARA LÂMPADA VAPOR DE SÓDIO ALTA PRESSÃO DE 250 W X 220 V USO EXTERNO, COM CAPACITOR.</v>
          </cell>
          <cell r="D169">
            <v>670</v>
          </cell>
          <cell r="E169">
            <v>330</v>
          </cell>
          <cell r="F169">
            <v>340</v>
          </cell>
          <cell r="G169">
            <v>210</v>
          </cell>
          <cell r="H169">
            <v>40.51</v>
          </cell>
          <cell r="I169">
            <v>0</v>
          </cell>
          <cell r="J169">
            <v>0</v>
          </cell>
        </row>
        <row r="170">
          <cell r="A170">
            <v>159</v>
          </cell>
          <cell r="B170">
            <v>8</v>
          </cell>
          <cell r="C170" t="str">
            <v>REATOR PARA LÂMPADA VAPOR DE SÓDIO ALTA PRESSÃO DE 250 W X 220 V USO INTERNO, COM CAPACITOR.</v>
          </cell>
          <cell r="D170">
            <v>670</v>
          </cell>
          <cell r="E170">
            <v>300</v>
          </cell>
          <cell r="F170">
            <v>370</v>
          </cell>
          <cell r="G170">
            <v>200</v>
          </cell>
          <cell r="H170">
            <v>40.51</v>
          </cell>
          <cell r="I170">
            <v>0</v>
          </cell>
          <cell r="J170">
            <v>0</v>
          </cell>
        </row>
        <row r="171">
          <cell r="A171">
            <v>160</v>
          </cell>
          <cell r="B171">
            <v>8</v>
          </cell>
          <cell r="C171" t="str">
            <v>REATOR PARA LÂMPADA VAPOR DE SÓDIO ALTA PRESSÃO DE 400 W X 220 V USO EXTERNO, COM CAPACITOR.</v>
          </cell>
          <cell r="D171">
            <v>130</v>
          </cell>
          <cell r="E171">
            <v>30</v>
          </cell>
          <cell r="F171">
            <v>100</v>
          </cell>
          <cell r="G171">
            <v>160</v>
          </cell>
          <cell r="H171">
            <v>60</v>
          </cell>
          <cell r="I171">
            <v>0</v>
          </cell>
          <cell r="J171">
            <v>0</v>
          </cell>
        </row>
        <row r="172">
          <cell r="A172">
            <v>161</v>
          </cell>
          <cell r="B172">
            <v>15</v>
          </cell>
          <cell r="C172" t="str">
            <v>SOQUETE LÂMPADA FLUORESCENTE, MATERIAL TERMOPLÁSTICO, TENSÃO NOMINAL 110/220 V, COR BRANCA</v>
          </cell>
          <cell r="D172">
            <v>520</v>
          </cell>
          <cell r="E172">
            <v>250</v>
          </cell>
          <cell r="F172">
            <v>270</v>
          </cell>
          <cell r="G172">
            <v>0</v>
          </cell>
          <cell r="H172">
            <v>1.03</v>
          </cell>
          <cell r="I172" t="str">
            <v>SALDO RESTANTE É RESERVADO</v>
          </cell>
          <cell r="J172">
            <v>0</v>
          </cell>
        </row>
        <row r="173">
          <cell r="A173">
            <v>162</v>
          </cell>
          <cell r="B173">
            <v>23</v>
          </cell>
          <cell r="C173" t="str">
            <v>SPOT, MATERIAL ALUMINIO, PARA DUAS LÂMPADAS ATÉ 25W. COR BRANCA OU PRATA. BOCAL E-27.</v>
          </cell>
          <cell r="D173">
            <v>200</v>
          </cell>
          <cell r="E173">
            <v>15</v>
          </cell>
          <cell r="F173">
            <v>185</v>
          </cell>
          <cell r="G173">
            <v>0</v>
          </cell>
          <cell r="H173">
            <v>28.5</v>
          </cell>
          <cell r="I173">
            <v>0</v>
          </cell>
          <cell r="J173">
            <v>0</v>
          </cell>
        </row>
        <row r="174">
          <cell r="A174">
            <v>163</v>
          </cell>
          <cell r="B174">
            <v>15</v>
          </cell>
          <cell r="C174" t="str">
            <v>TOMADA 4X2 2P+T 20A 250V.</v>
          </cell>
          <cell r="D174">
            <v>105</v>
          </cell>
          <cell r="E174">
            <v>25</v>
          </cell>
          <cell r="F174">
            <v>80</v>
          </cell>
          <cell r="G174">
            <v>0</v>
          </cell>
          <cell r="H174">
            <v>2.8</v>
          </cell>
          <cell r="I174" t="str">
            <v>SALDO RESTANTE É RESERVADO</v>
          </cell>
          <cell r="J174">
            <v>0</v>
          </cell>
        </row>
        <row r="175">
          <cell r="A175">
            <v>164</v>
          </cell>
          <cell r="B175" t="str">
            <v>CLD</v>
          </cell>
          <cell r="C175" t="str">
            <v>TOMADA BLINDADA, TIPO FÊMEA, POSIÇÃO RELATIVA SOBREPOR, NÚMERO CONTATO 3, FORMATO CONTATO REDONDO, POSIÇÃO CONTATO + 1 CONTATO T, MATERIAL CORPO ALUMÍNIO, MONTAGEM CAIXA ALUMÍNIO REDONDA, CORRENTE NOMINAL 100, TENSÃO NOMINAL 500, NÚMERO PÓLOS 3 P + T, POSIÇÃO CONTATO TERRA 7 H, CARACTERÍSTICA ENTRADA 2 FUROS 2 IN, CARACTERÍSTICAS ADICIONAIS COM TAMPA MOLA</v>
          </cell>
          <cell r="D175">
            <v>105</v>
          </cell>
          <cell r="E175">
            <v>0</v>
          </cell>
          <cell r="F175">
            <v>105</v>
          </cell>
          <cell r="G175">
            <v>0</v>
          </cell>
          <cell r="H175" t="str">
            <v>-</v>
          </cell>
          <cell r="I175">
            <v>0</v>
          </cell>
          <cell r="J175">
            <v>0</v>
          </cell>
        </row>
        <row r="176">
          <cell r="A176">
            <v>165</v>
          </cell>
          <cell r="B176">
            <v>15</v>
          </cell>
          <cell r="C176" t="str">
            <v>TOMADA DE EMBUTIR 10 AMPERES TIPO UNIVERSAL.</v>
          </cell>
          <cell r="D176">
            <v>260</v>
          </cell>
          <cell r="E176">
            <v>110</v>
          </cell>
          <cell r="F176">
            <v>150</v>
          </cell>
          <cell r="G176">
            <v>0</v>
          </cell>
          <cell r="H176">
            <v>2.5</v>
          </cell>
          <cell r="I176" t="str">
            <v>SALDO RESTANTE É RESERVADO</v>
          </cell>
          <cell r="J176">
            <v>0</v>
          </cell>
        </row>
        <row r="177">
          <cell r="A177">
            <v>166</v>
          </cell>
          <cell r="B177">
            <v>15</v>
          </cell>
          <cell r="C177" t="str">
            <v>TOMADA DE EMBUTIR 20 AMPERES, TIPO UNIVERSAL.</v>
          </cell>
          <cell r="D177">
            <v>260</v>
          </cell>
          <cell r="E177">
            <v>110</v>
          </cell>
          <cell r="F177">
            <v>150</v>
          </cell>
          <cell r="G177">
            <v>0</v>
          </cell>
          <cell r="H177">
            <v>2.79</v>
          </cell>
          <cell r="I177" t="str">
            <v>SALDO RESTANTE É RESERVADO</v>
          </cell>
          <cell r="J177">
            <v>0</v>
          </cell>
        </row>
        <row r="178">
          <cell r="A178">
            <v>167</v>
          </cell>
          <cell r="B178">
            <v>15</v>
          </cell>
          <cell r="C178" t="str">
            <v>TOMADA EXTERNA 10 AMPERES TIPO UNIVERSAL, SISTEMA X.</v>
          </cell>
          <cell r="D178">
            <v>260</v>
          </cell>
          <cell r="E178">
            <v>60</v>
          </cell>
          <cell r="F178">
            <v>200</v>
          </cell>
          <cell r="G178">
            <v>0</v>
          </cell>
          <cell r="H178">
            <v>4.12</v>
          </cell>
          <cell r="I178" t="str">
            <v>SALDO RESTANTE É RESERVADO</v>
          </cell>
          <cell r="J178">
            <v>0</v>
          </cell>
        </row>
        <row r="179">
          <cell r="A179">
            <v>168</v>
          </cell>
          <cell r="B179">
            <v>15</v>
          </cell>
          <cell r="C179" t="str">
            <v>TOMADA EXTERNA 20 AMPERES UNIVERSAL (SOBREPOR).</v>
          </cell>
          <cell r="D179">
            <v>260</v>
          </cell>
          <cell r="E179">
            <v>60</v>
          </cell>
          <cell r="F179">
            <v>200</v>
          </cell>
          <cell r="G179">
            <v>0</v>
          </cell>
          <cell r="H179">
            <v>2.78</v>
          </cell>
          <cell r="I179" t="str">
            <v>SALDO RESTANTE É RESERVADO</v>
          </cell>
          <cell r="J179">
            <v>0</v>
          </cell>
        </row>
        <row r="180">
          <cell r="A180">
            <v>169</v>
          </cell>
          <cell r="B180">
            <v>15</v>
          </cell>
          <cell r="C180" t="str">
            <v>TOMADA, MODELO TOMADINHA, TIPO COM RABICHO, NÚMERO CONTATO 2 UN, APLICAÇÃO LÂMPADA FLUORESCENTE, MATERIAL PLÁSTICO</v>
          </cell>
          <cell r="D180">
            <v>260</v>
          </cell>
          <cell r="E180">
            <v>50</v>
          </cell>
          <cell r="F180">
            <v>210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</row>
        <row r="181">
          <cell r="A181">
            <v>170</v>
          </cell>
          <cell r="B181">
            <v>23</v>
          </cell>
          <cell r="C181" t="str">
            <v>TOMADA TELEFONE, TIPO FÊMEA COM SUPORTE DE EMBUTIR, QUANTIDADE PINOS 4, CARACTERÍSTICAS ADICIONAIS PADRÃO TELEBRAS</v>
          </cell>
          <cell r="D181">
            <v>130</v>
          </cell>
          <cell r="E181">
            <v>45</v>
          </cell>
          <cell r="F181">
            <v>85</v>
          </cell>
          <cell r="G181">
            <v>0</v>
          </cell>
          <cell r="H181">
            <v>3</v>
          </cell>
          <cell r="I181">
            <v>0</v>
          </cell>
          <cell r="J181">
            <v>0</v>
          </cell>
        </row>
        <row r="182">
          <cell r="A182">
            <v>171</v>
          </cell>
          <cell r="B182">
            <v>22</v>
          </cell>
          <cell r="C182" t="str">
            <v>TOMADA, TIPO SOBREPOR, FORMATO CONTATO UNIVERSAL, COR CORPO BRANCA, CORRENTE NOMINAL 10, TENSÃO NOMINAL 250, NÚMERO PÓLOS 2 P, CARACTERÍSTICAS ADICIONAIS SISTEMA X COM CAIXA 75X75MM.</v>
          </cell>
          <cell r="D182">
            <v>20</v>
          </cell>
          <cell r="E182">
            <v>20</v>
          </cell>
          <cell r="F182">
            <v>0</v>
          </cell>
          <cell r="G182">
            <v>0</v>
          </cell>
          <cell r="H182">
            <v>4.4000000000000004</v>
          </cell>
          <cell r="I182">
            <v>0</v>
          </cell>
          <cell r="J182">
            <v>0</v>
          </cell>
        </row>
        <row r="183">
          <cell r="A183">
            <v>172</v>
          </cell>
          <cell r="B183" t="str">
            <v>CLD</v>
          </cell>
          <cell r="C183" t="str">
            <v>TUBO ISOLADOR PARA CERCA ELÉTRICA. ISOLADOR DE LINHA CONFECCIONADO EM LIGA DE POLIETILENO, ISOLA ATÉ 20.000 VOLTS. APLICAÇÃO EM MOURÕES DE MADEIRA FURADOS, PRINCIPALMENTE EM CERCAS PERMANENTES. PROPORCIONA RESISTÊNCIA A IMPACTOS NA CERCA DEVIDO A SUA FORMA DE APLICAÇÃO. COR: AMARELO. BITOLA 7/16´´. PROTEÇÃO CONTRA RAIOS ULTRAVIOLETA. ROLO COM 50 METROS.</v>
          </cell>
          <cell r="D183">
            <v>5</v>
          </cell>
          <cell r="E183">
            <v>0</v>
          </cell>
          <cell r="F183">
            <v>5</v>
          </cell>
          <cell r="G183">
            <v>0</v>
          </cell>
          <cell r="H183" t="str">
            <v>-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SALDO OK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CANCELADO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 t="str">
            <v>SALDO RESERVADO PARA OS SOLICITANTES DO PROCESSO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 t="str">
            <v>SEM ESTOQUE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 t="str">
            <v>FIRMA C/ PROBLEMA: SICAF, ENTREGA, ETC.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* POSTERIOR CONFERÊNCIA: SOLICITAÇÕES ENVIADAS AO DCF PARA EMPENHAR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GESTOR: RAFAEL MARTINS - SSRP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Nº</v>
          </cell>
          <cell r="B194" t="str">
            <v>FIRMAS</v>
          </cell>
          <cell r="C194">
            <v>0</v>
          </cell>
          <cell r="D194">
            <v>0</v>
          </cell>
          <cell r="E194">
            <v>0</v>
          </cell>
          <cell r="F194" t="str">
            <v>CNPJ</v>
          </cell>
          <cell r="G194">
            <v>0</v>
          </cell>
          <cell r="H194" t="str">
            <v>SITUAÇÃO</v>
          </cell>
          <cell r="I194">
            <v>0</v>
          </cell>
        </row>
        <row r="195">
          <cell r="A195">
            <v>1</v>
          </cell>
          <cell r="B195" t="str">
            <v>NITEROI COMPANY COMERCIO E SERVICOS LIMITADA - ME</v>
          </cell>
          <cell r="C195">
            <v>0</v>
          </cell>
          <cell r="D195">
            <v>0</v>
          </cell>
          <cell r="E195">
            <v>0</v>
          </cell>
          <cell r="F195" t="str">
            <v>08.399.275/0001-51</v>
          </cell>
          <cell r="G195">
            <v>0</v>
          </cell>
          <cell r="H195" t="str">
            <v>OK</v>
          </cell>
          <cell r="I195">
            <v>0</v>
          </cell>
        </row>
        <row r="196">
          <cell r="A196">
            <v>2</v>
          </cell>
          <cell r="B196" t="str">
            <v>WZ UNIAO AUTOMACAO E ELETRICA EIRELI - EPP</v>
          </cell>
          <cell r="C196">
            <v>0</v>
          </cell>
          <cell r="D196">
            <v>0</v>
          </cell>
          <cell r="E196">
            <v>0</v>
          </cell>
          <cell r="F196" t="str">
            <v>08.772.301/0001-45</v>
          </cell>
          <cell r="G196">
            <v>0</v>
          </cell>
          <cell r="H196" t="str">
            <v>OK</v>
          </cell>
          <cell r="I196">
            <v>0</v>
          </cell>
          <cell r="J196">
            <v>0</v>
          </cell>
        </row>
        <row r="197">
          <cell r="A197">
            <v>3</v>
          </cell>
          <cell r="B197" t="str">
            <v>IMEDIATO COMERCIAL ELETRICA E FERRAMENTAS LTDA - ME</v>
          </cell>
          <cell r="C197">
            <v>0</v>
          </cell>
          <cell r="D197">
            <v>0</v>
          </cell>
          <cell r="E197">
            <v>0</v>
          </cell>
          <cell r="F197" t="str">
            <v>09.271.251/0001-85</v>
          </cell>
          <cell r="G197">
            <v>0</v>
          </cell>
          <cell r="H197" t="str">
            <v>OK</v>
          </cell>
          <cell r="I197">
            <v>0</v>
          </cell>
          <cell r="J197">
            <v>0</v>
          </cell>
        </row>
        <row r="198">
          <cell r="A198">
            <v>4</v>
          </cell>
          <cell r="B198" t="str">
            <v>LUPE INDUSTRIA E COMERCIO DE COMPONENTES ELETRONICOS LT</v>
          </cell>
          <cell r="C198">
            <v>0</v>
          </cell>
          <cell r="D198">
            <v>0</v>
          </cell>
          <cell r="E198">
            <v>0</v>
          </cell>
          <cell r="F198" t="str">
            <v>09.539.984/0001-58</v>
          </cell>
          <cell r="G198">
            <v>0</v>
          </cell>
          <cell r="H198" t="str">
            <v>OK</v>
          </cell>
          <cell r="I198">
            <v>0</v>
          </cell>
          <cell r="J198">
            <v>0</v>
          </cell>
        </row>
        <row r="199">
          <cell r="A199">
            <v>5</v>
          </cell>
          <cell r="B199" t="str">
            <v>EMPLOY COMERCIO E SERVICOS - EIRELI - EPP</v>
          </cell>
          <cell r="C199">
            <v>0</v>
          </cell>
          <cell r="D199">
            <v>0</v>
          </cell>
          <cell r="E199">
            <v>0</v>
          </cell>
          <cell r="F199" t="str">
            <v>10.974.412/0001-86</v>
          </cell>
          <cell r="G199">
            <v>0</v>
          </cell>
          <cell r="H199" t="str">
            <v>Impedida de Licitar com órgãos do governo federal</v>
          </cell>
          <cell r="I199">
            <v>0</v>
          </cell>
          <cell r="J199">
            <v>0</v>
          </cell>
        </row>
        <row r="200">
          <cell r="A200">
            <v>6</v>
          </cell>
          <cell r="B200" t="str">
            <v>STAR NETWORKS COMERCIO ELETRO ELETRONICOS EIRELI - EPP</v>
          </cell>
          <cell r="C200">
            <v>0</v>
          </cell>
          <cell r="D200">
            <v>0</v>
          </cell>
          <cell r="E200">
            <v>0</v>
          </cell>
          <cell r="F200" t="str">
            <v>11.420.095/0001-19</v>
          </cell>
          <cell r="G200">
            <v>0</v>
          </cell>
          <cell r="H200" t="str">
            <v>OK</v>
          </cell>
          <cell r="I200">
            <v>0</v>
          </cell>
        </row>
        <row r="201">
          <cell r="A201">
            <v>7</v>
          </cell>
          <cell r="B201" t="str">
            <v>DR COMERCIO DE MATERIAIS ELETRICOS LTDA - ME</v>
          </cell>
          <cell r="C201">
            <v>0</v>
          </cell>
          <cell r="D201">
            <v>0</v>
          </cell>
          <cell r="E201">
            <v>0</v>
          </cell>
          <cell r="F201" t="str">
            <v>14.229.359/0001-40</v>
          </cell>
          <cell r="G201">
            <v>0</v>
          </cell>
          <cell r="H201" t="str">
            <v>OK</v>
          </cell>
          <cell r="I201">
            <v>0</v>
          </cell>
        </row>
        <row r="202">
          <cell r="A202">
            <v>8</v>
          </cell>
          <cell r="B202" t="str">
            <v>ELETRICA RADIANTE MATERIAIS ELETRICOS LTDA - EPP</v>
          </cell>
          <cell r="C202">
            <v>0</v>
          </cell>
          <cell r="D202">
            <v>0</v>
          </cell>
          <cell r="E202">
            <v>0</v>
          </cell>
          <cell r="F202" t="str">
            <v>15.984.883/0001-99</v>
          </cell>
          <cell r="G202">
            <v>0</v>
          </cell>
          <cell r="H202" t="str">
            <v>OK</v>
          </cell>
          <cell r="I202">
            <v>0</v>
          </cell>
        </row>
        <row r="203">
          <cell r="A203">
            <v>9</v>
          </cell>
          <cell r="B203" t="str">
            <v>H L P COMERCIO ELETRO-FONIA LTDA - EPP</v>
          </cell>
          <cell r="C203">
            <v>0</v>
          </cell>
          <cell r="D203">
            <v>0</v>
          </cell>
          <cell r="E203">
            <v>0</v>
          </cell>
          <cell r="F203" t="str">
            <v>16.866.828/0001-67</v>
          </cell>
          <cell r="G203">
            <v>0</v>
          </cell>
          <cell r="H203" t="str">
            <v>OK</v>
          </cell>
          <cell r="I203">
            <v>0</v>
          </cell>
        </row>
        <row r="204">
          <cell r="A204">
            <v>10</v>
          </cell>
          <cell r="B204" t="str">
            <v>PORTELA LOGÍSTICA E CONSTRUÇÕES EIRELI - ME</v>
          </cell>
          <cell r="C204">
            <v>0</v>
          </cell>
          <cell r="D204">
            <v>0</v>
          </cell>
          <cell r="E204">
            <v>0</v>
          </cell>
          <cell r="F204" t="str">
            <v>16.911.267/0001-70</v>
          </cell>
          <cell r="G204">
            <v>0</v>
          </cell>
          <cell r="H204" t="str">
            <v>OK</v>
          </cell>
          <cell r="I204">
            <v>0</v>
          </cell>
        </row>
        <row r="205">
          <cell r="A205">
            <v>11</v>
          </cell>
          <cell r="B205" t="str">
            <v>GR COMERCIO EIRELI - ME</v>
          </cell>
          <cell r="C205">
            <v>0</v>
          </cell>
          <cell r="D205">
            <v>0</v>
          </cell>
          <cell r="E205">
            <v>0</v>
          </cell>
          <cell r="F205" t="str">
            <v>17.451.234/0001-58</v>
          </cell>
          <cell r="G205">
            <v>0</v>
          </cell>
          <cell r="H205" t="str">
            <v>OK</v>
          </cell>
          <cell r="I205">
            <v>0</v>
          </cell>
        </row>
        <row r="206">
          <cell r="A206">
            <v>12</v>
          </cell>
          <cell r="B206" t="str">
            <v>C V MALFATTI COMPONENTES ELETRONICOS - EPP</v>
          </cell>
          <cell r="C206">
            <v>0</v>
          </cell>
          <cell r="D206">
            <v>0</v>
          </cell>
          <cell r="E206">
            <v>0</v>
          </cell>
          <cell r="F206" t="str">
            <v>19.351.920/0001-82</v>
          </cell>
          <cell r="G206">
            <v>0</v>
          </cell>
          <cell r="H206" t="str">
            <v>OK</v>
          </cell>
          <cell r="I206">
            <v>0</v>
          </cell>
        </row>
        <row r="207">
          <cell r="A207">
            <v>13</v>
          </cell>
          <cell r="B207" t="str">
            <v>MASTER ELETRICA DE CAMPO GRANDE LTDA - ME</v>
          </cell>
          <cell r="C207">
            <v>0</v>
          </cell>
          <cell r="D207">
            <v>0</v>
          </cell>
          <cell r="E207">
            <v>0</v>
          </cell>
          <cell r="F207" t="str">
            <v>20.991.236/0001-44</v>
          </cell>
          <cell r="G207">
            <v>0</v>
          </cell>
          <cell r="H207" t="str">
            <v>OK</v>
          </cell>
          <cell r="I207">
            <v>0</v>
          </cell>
          <cell r="J207">
            <v>0</v>
          </cell>
        </row>
        <row r="208">
          <cell r="A208">
            <v>14</v>
          </cell>
          <cell r="B208" t="str">
            <v>HURGE EMPREITEIRA EIRELI - EPP</v>
          </cell>
          <cell r="C208">
            <v>0</v>
          </cell>
          <cell r="D208">
            <v>0</v>
          </cell>
          <cell r="E208">
            <v>0</v>
          </cell>
          <cell r="F208" t="str">
            <v>21.807.865/0001-34</v>
          </cell>
          <cell r="G208">
            <v>0</v>
          </cell>
          <cell r="H208" t="str">
            <v>OK</v>
          </cell>
          <cell r="I208">
            <v>0</v>
          </cell>
          <cell r="J208">
            <v>0</v>
          </cell>
        </row>
        <row r="209">
          <cell r="A209">
            <v>15</v>
          </cell>
          <cell r="B209" t="str">
            <v>POTENCIA MATERIAIS DE CONSTRUCAO EIRELI - EPP</v>
          </cell>
          <cell r="C209">
            <v>0</v>
          </cell>
          <cell r="D209">
            <v>0</v>
          </cell>
          <cell r="E209">
            <v>0</v>
          </cell>
          <cell r="F209" t="str">
            <v>22.356.205/0001-47</v>
          </cell>
          <cell r="G209">
            <v>0</v>
          </cell>
          <cell r="H209" t="str">
            <v>OK</v>
          </cell>
          <cell r="I209">
            <v>0</v>
          </cell>
          <cell r="J209">
            <v>0</v>
          </cell>
        </row>
        <row r="210">
          <cell r="A210">
            <v>16</v>
          </cell>
          <cell r="B210" t="str">
            <v>ZAPP AUTOMACAO E COMERCIO LTDA - ME</v>
          </cell>
          <cell r="C210">
            <v>0</v>
          </cell>
          <cell r="D210">
            <v>0</v>
          </cell>
          <cell r="E210">
            <v>0</v>
          </cell>
          <cell r="F210" t="str">
            <v>22.477.083/0001-47</v>
          </cell>
          <cell r="G210">
            <v>0</v>
          </cell>
          <cell r="H210" t="str">
            <v>OK</v>
          </cell>
          <cell r="I210">
            <v>0</v>
          </cell>
          <cell r="J210">
            <v>0</v>
          </cell>
        </row>
        <row r="211">
          <cell r="A211">
            <v>17</v>
          </cell>
          <cell r="B211" t="str">
            <v>BR EMPREENDIMENTOS SERVICOS .COM LTDA - EPP</v>
          </cell>
          <cell r="C211">
            <v>0</v>
          </cell>
          <cell r="D211">
            <v>0</v>
          </cell>
          <cell r="E211">
            <v>0</v>
          </cell>
          <cell r="F211" t="str">
            <v>23.236.006/0001-68</v>
          </cell>
          <cell r="G211">
            <v>0</v>
          </cell>
          <cell r="H211" t="str">
            <v>OK</v>
          </cell>
          <cell r="I211">
            <v>0</v>
          </cell>
          <cell r="J211">
            <v>0</v>
          </cell>
        </row>
        <row r="212">
          <cell r="A212">
            <v>18</v>
          </cell>
          <cell r="B212" t="str">
            <v>VANESSA SANTANA SILVA CPF 12284843689 - ME</v>
          </cell>
          <cell r="C212">
            <v>0</v>
          </cell>
          <cell r="D212">
            <v>0</v>
          </cell>
          <cell r="E212">
            <v>0</v>
          </cell>
          <cell r="F212" t="str">
            <v>23.389.585/0001-89</v>
          </cell>
          <cell r="G212">
            <v>0</v>
          </cell>
          <cell r="H212" t="str">
            <v>OK</v>
          </cell>
          <cell r="I212">
            <v>0</v>
          </cell>
          <cell r="J212">
            <v>0</v>
          </cell>
        </row>
        <row r="213">
          <cell r="A213">
            <v>19</v>
          </cell>
          <cell r="B213" t="str">
            <v>RPS COMERCIAL EIRELI - ME</v>
          </cell>
          <cell r="C213">
            <v>0</v>
          </cell>
          <cell r="D213">
            <v>0</v>
          </cell>
          <cell r="E213">
            <v>0</v>
          </cell>
          <cell r="F213" t="str">
            <v>23.915.573/0001-40</v>
          </cell>
          <cell r="G213">
            <v>0</v>
          </cell>
          <cell r="H213" t="str">
            <v>Impedimento Indireto de Licitar com Órgãos do Governo Federal até 04/01/2018.</v>
          </cell>
          <cell r="I213">
            <v>0</v>
          </cell>
          <cell r="J213">
            <v>0</v>
          </cell>
        </row>
        <row r="214">
          <cell r="A214">
            <v>20</v>
          </cell>
          <cell r="B214" t="str">
            <v>BG COMERCIO E MATERIAIS EIRELI - ME</v>
          </cell>
          <cell r="C214">
            <v>0</v>
          </cell>
          <cell r="D214">
            <v>0</v>
          </cell>
          <cell r="E214">
            <v>0</v>
          </cell>
          <cell r="F214" t="str">
            <v>24.101.048/0001-54</v>
          </cell>
          <cell r="G214">
            <v>0</v>
          </cell>
          <cell r="H214" t="str">
            <v>OK</v>
          </cell>
          <cell r="I214">
            <v>0</v>
          </cell>
          <cell r="J214">
            <v>0</v>
          </cell>
        </row>
        <row r="215">
          <cell r="A215">
            <v>21</v>
          </cell>
          <cell r="B215" t="str">
            <v>MORK SOLAR - PRODUTOS E SERVICOS ELETRICOS LTDA - ME</v>
          </cell>
          <cell r="C215">
            <v>0</v>
          </cell>
          <cell r="D215">
            <v>0</v>
          </cell>
          <cell r="E215">
            <v>0</v>
          </cell>
          <cell r="F215" t="str">
            <v>24.616.322/0001-28</v>
          </cell>
          <cell r="G215">
            <v>0</v>
          </cell>
          <cell r="H215" t="str">
            <v>OK</v>
          </cell>
          <cell r="I215">
            <v>0</v>
          </cell>
          <cell r="J215">
            <v>0</v>
          </cell>
        </row>
        <row r="216">
          <cell r="A216">
            <v>22</v>
          </cell>
          <cell r="B216" t="str">
            <v>MGS BRASIL DISTRIBUIDORA LTDA - EPP</v>
          </cell>
          <cell r="C216">
            <v>0</v>
          </cell>
          <cell r="D216">
            <v>0</v>
          </cell>
          <cell r="E216">
            <v>0</v>
          </cell>
          <cell r="F216" t="str">
            <v>25.329.901/0001-52</v>
          </cell>
          <cell r="G216">
            <v>0</v>
          </cell>
          <cell r="H216" t="str">
            <v>OK</v>
          </cell>
          <cell r="I216">
            <v>0</v>
          </cell>
          <cell r="J216">
            <v>0</v>
          </cell>
        </row>
        <row r="217">
          <cell r="A217">
            <v>23</v>
          </cell>
          <cell r="B217" t="str">
            <v>VOLT MATERIAIS ELETRICOS EIRELI - ME</v>
          </cell>
          <cell r="C217">
            <v>0</v>
          </cell>
          <cell r="D217">
            <v>0</v>
          </cell>
          <cell r="E217">
            <v>0</v>
          </cell>
          <cell r="F217" t="str">
            <v>26.507.653/0001-55</v>
          </cell>
          <cell r="G217">
            <v>0</v>
          </cell>
          <cell r="H217" t="str">
            <v>OK</v>
          </cell>
          <cell r="I217">
            <v>0</v>
          </cell>
          <cell r="J217">
            <v>0</v>
          </cell>
        </row>
        <row r="218">
          <cell r="A218">
            <v>24</v>
          </cell>
          <cell r="B218" t="str">
            <v>G M R EQUIPAMENTOS ELETRICOS LTDA</v>
          </cell>
          <cell r="C218">
            <v>0</v>
          </cell>
          <cell r="D218">
            <v>0</v>
          </cell>
          <cell r="E218">
            <v>0</v>
          </cell>
          <cell r="F218" t="str">
            <v>42.270.058/0001-03</v>
          </cell>
          <cell r="G218">
            <v>0</v>
          </cell>
          <cell r="H218" t="str">
            <v>OK</v>
          </cell>
          <cell r="I218">
            <v>0</v>
          </cell>
          <cell r="J218">
            <v>0</v>
          </cell>
        </row>
        <row r="219">
          <cell r="A219">
            <v>25</v>
          </cell>
          <cell r="B219" t="str">
            <v>ELETRO MOTORES NOVA REPUBLICA LTDA - ME</v>
          </cell>
          <cell r="C219">
            <v>0</v>
          </cell>
          <cell r="D219">
            <v>0</v>
          </cell>
          <cell r="E219">
            <v>0</v>
          </cell>
          <cell r="F219" t="str">
            <v>78.761.020/0001-72</v>
          </cell>
          <cell r="G219">
            <v>0</v>
          </cell>
          <cell r="H219" t="str">
            <v>OK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</row>
        <row r="221">
          <cell r="A221" t="str">
            <v>ÚLTIMA ATUALIZAÇÃO SALDO FEITA EM:</v>
          </cell>
          <cell r="B221">
            <v>0</v>
          </cell>
          <cell r="C221">
            <v>0</v>
          </cell>
          <cell r="D221">
            <v>43019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QUANTIDADE EMPENHADA: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</row>
        <row r="223">
          <cell r="A223" t="str">
            <v>POSTERIOR CONFERÊNCIA: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</row>
        <row r="224">
          <cell r="A224" t="str">
            <v>SICAF CONSULTADOS: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ijhanses" refreshedDate="43404.429896875001" createdVersion="5" refreshedVersion="5" minRefreshableVersion="3" recordCount="403">
  <cacheSource type="worksheet">
    <worksheetSource ref="A1:R404" sheet="2017"/>
  </cacheSource>
  <cacheFields count="18">
    <cacheField name="PROCESSO" numFmtId="0">
      <sharedItems/>
    </cacheField>
    <cacheField name="PREGÃO" numFmtId="0">
      <sharedItems/>
    </cacheField>
    <cacheField name="VIGÊNCIA" numFmtId="14">
      <sharedItems containsSemiMixedTypes="0" containsNonDate="0" containsDate="1" containsString="0" minDate="2018-03-16T00:00:00" maxDate="2018-03-26T00:00:00"/>
    </cacheField>
    <cacheField name="CENTRO DE CUSTO" numFmtId="3">
      <sharedItems containsSemiMixedTypes="0" containsString="0" containsNumber="1" containsInteger="1" minValue="100070" maxValue="400000" count="25">
        <n v="100300"/>
        <n v="150010"/>
        <n v="120000"/>
        <n v="120200"/>
        <n v="130000"/>
        <n v="140000"/>
        <n v="180000"/>
        <n v="190000"/>
        <n v="200200"/>
        <n v="210100"/>
        <n v="210300"/>
        <n v="230000"/>
        <n v="240000"/>
        <n v="250000"/>
        <n v="260300"/>
        <n v="280100"/>
        <n v="280400"/>
        <n v="290000"/>
        <n v="400000"/>
        <n v="160101"/>
        <n v="300000"/>
        <n v="110300"/>
        <n v="150100"/>
        <n v="100070"/>
        <n v="240620"/>
      </sharedItems>
    </cacheField>
    <cacheField name="DESCRIÇÃO DO CENTRO DE CUSTO" numFmtId="0">
      <sharedItems/>
    </cacheField>
    <cacheField name="ITEM" numFmtId="0">
      <sharedItems containsSemiMixedTypes="0" containsString="0" containsNumber="1" containsInteger="1" minValue="1" maxValue="171"/>
    </cacheField>
    <cacheField name="DESCRIÇÃO DO PRODUTO" numFmtId="0">
      <sharedItems count="137" longText="1">
        <s v="ABRAÇADEIRA AJUSTÁVEL PARA POSTE - BAP-3 1250MM."/>
        <s v="ARAME ENCAPADO UTILIZADO PARA ESPINAR CABO TELEFÔNICO, ROLO COM 130 METROS. ROLO COM 130 METROS."/>
        <s v="BADISCO ELETRÔNICO COM TECLADO E HEAD-PHONE COM AMPLIFICADOR DE RECEPÇÃO."/>
        <s v="BLOCO TIPO BARGOA BLI 10 PARES /LIGAÇÃO INTERNA COM CALHA EM ABS CINZA, TERMINAIS EM FERRO ESTANHADO."/>
        <s v="BOCAL DE PORCELANA DE BASE E-40 PARA UTILIZAÇÃO EM LÂMPADA DE DESCARGA"/>
        <s v="BOCAL SOQUETE, TERMOPLÁSTICO, COM RABICHO, BASE E27"/>
        <s v="BRAÇO DE LUMINÁRIA EXTERNA, DIÂMETRO TUBO 25 MM, COMPRIMENTO 1000 MM, COM PÉ PARA FIXAR AO POSTE."/>
        <s v="BUCHA CLAMP PARA FIXAÇÃO DE FIOS 8M PACOTE 50 UNIDADES"/>
        <s v="CABO 16 MM², TENSÃO NOMINAL 450/750 V, ENCORDOAMENTO CLASSE 4, ISOLAMENTO EM POLICLORETO DE VINILA (PVC) 70ºC. COR PRETA ROLO 100 METROS"/>
        <s v="CABO 25 MM², TENSÃO NOMINAL 750 V, ENCORDOAMENTO CLASSE 4, ISOLAMENTO EM POLICLORETO DE VINILA (PVC) 70¨C, CONDUTOR COBRE, TÊMPERA MOLE. ROLO 100 METROS"/>
        <s v="CABO CTP APL 100X100 PARES APLICÁVEL EM REDE DE TELEFONIA AÉREA."/>
        <s v="CABO CTP APL 50X50 PARES APLICÁVEL EM REDE DE TELEFONIA AÉREA."/>
        <s v="CABO ELÉTRICO FLEXÍVEL, TENSÃO ISOLAMENTO 750 V, TIPO PP MULTIPOLAR, FORMAÇÃO CONDUTOR 3 X 4 MM, MATERIAL DO CONDUTOR COBRE"/>
        <s v="CABO FLEXÍVEL 95MM², 750 V, ISOLAMENTO TERMOPLÁSTICO PVC, 70¨C, CONDUTOR COBRE, TÊMPERA MOLE. ROLO 100 METROS"/>
        <s v="CABO QUADRIPLEX EM ALUMÍNIO 16MM², 4X16 PE, SENDO 3 CONDUTORES DE FASES ISOLADOS EM COMPOSTO TERMOFIXO DE POLIETILENO, NEUTRO S/ ISOLAMENTO."/>
        <s v="CHAVE KROME/ BARGOA, FERRAMENTA DE INSERÇÃO, TIPO USO PULCH DOWN INSERÇÃO DE FIO EM BLOCO TIPO KROME, CABEAMENTO ESTRUTURADO E TELEFONIA."/>
        <s v="CONECTOR LINEAR MODELO 101 COM GEL PARA TELEFONIA."/>
        <s v="CONECTOR SPLIT BOLT PARA CABO 120 MM² (EMENDA)."/>
        <s v="CONECTOR ELÉTRICO, TIPO SPLIT BOLT, CARACTERÍSTICA CONDUTOR CABO- 25MM2"/>
        <s v="CONECTOR SPLIT BOLT PARA CABO 95 MM² (EMENDA)."/>
        <s v="CONTADOR DE POTÊNCIA, MODELO 3 TF47, ACIONAMENTO EM CA, 220V, CATEGORIA DE UTILIZAÇÃO AC2/AC3."/>
        <s v="CONTATOR DE POTÊNCIA, MODELO 3 TF42, ACIONAMENTO EM CA, 220V, CATEGORIA DE UTILIZAÇÃO AC2/AC3."/>
        <s v="CONTATOR DE POTÊNCIA, MODELO 3 TF44, ACIONAMENTO EM CA, 220V, CATEGORIA DE UTILIZAÇÃO AC2/AC3."/>
        <s v="DISJUNTOR BAIXA TENSÃO, BIPOLAR DE 25 AMPERES TIPO DIN."/>
        <s v="DISJUNTOR BAIXA TENSÃO, BIPOLAR DE 25 AMPERES TIPO NEMA."/>
        <s v="DISJUNTOR BAIXA TENSÃO, BIPOLAR DE 30 AMPERES MODELO DIN."/>
        <s v="DISJUNTOR BAIXA TENSÃO, BIPOLAR DE 30 AMPERES MODELO NEMA."/>
        <s v="DISJUNTOR BAIXA TENSÃO, BIPOLAR DE 40 AMPERES MODELO DIN."/>
        <s v="DISJUNTOR BAIXA TENSÃO, BIPOLAR DE 40 AMPERES TIPO NEMA."/>
        <s v="DISJUNTOR BAIXA TENSÃO, MONOPOLAR DE 20 A, MODELO MINI."/>
        <s v="DISJUNTOR BAIXA TENSÃO, MONOPOLAR DE 30 AMPERES TIPO NEMA."/>
        <s v="DISJUNTOR BAIXA TENSÃO, MONOPOLAR DE 40 AMPERES TIPO DIN."/>
        <s v="DISJUNTOR BAIXA TENSÃO, MONOPOLAR DE 40AMPERES, TIPO NEMA."/>
        <s v="DISJUNTOR BAIXA TENSÃO, TRIPOLAR DE 20 AMPERES TIPO DIN."/>
        <s v="DISJUNTOR BAIXA TENSÃO, TRIPOLAR DE 30 AMPERES, MODELO NEMA."/>
        <s v="DISJUNTOR BAIXA TENSÃO, TRIPOLAR DE 30 AMPERES MODELO DIN."/>
        <s v="DISJUNTOR BAIXA TENSÃO, TRIPOLAR DE 70 AMPERES, MODELO NEMA."/>
        <s v="DISJUNTOR, BAIXA TENSÃO, TRIPOLAR DE 100 AMPERES, MODELO DIN."/>
        <s v="DISJUNTOR, BAIXA TENSÃO, TRIPOLAR DE 100 AMPERES, TIPO NEMA."/>
        <s v="DISJUNTOR, BAIXA TENSÃO, TRIPOLAR DE 125 AMPERES, MODELO DIN."/>
        <s v="DISJUNTOR, BAIXA TENSÃO, TRIPOLAR DE 150 AMPERES, MODELO NEMA."/>
        <s v="DISJUNTOR, BAIXA TENSÃO, TRIPOLAR DE 200 AMPERES, MODELO CAIXA MOLDADA."/>
        <s v="DISJUNTOR, BAIXA TENSÃO, TRIPOLAR DE 200 AMPERES, MODELO NEMA."/>
        <s v="DISJUNTOR, BAIXA TENSÃO, TRIPOLAR DE 250 AMPERES, MODELO NEMA."/>
        <s v="DISJUNTOR, BAIXA TENSÃO, TRIPOLAR DE 40 AMPERES, MODELO DIN."/>
        <s v="DISJUNTOR, BAIXA TENSÃO, TRIPOLAR DE 40 AMPERES, MODELO NEMA."/>
        <s v="DISJUNTOR, BAIXA TENSÃO, TRIPOLAR DE 400 AMPERES, MODELO CAIXA MOLDADA."/>
        <s v="DISJUNTOR, BAIXA TENSÃO, TRIPOLAR DE 70 AMPERES, MODELO DIN."/>
        <s v="DUCHA ELÉTRICA, MATERIAL PLÁSTICO, FONTE DE ALIMENTAÇÃO: 127V, 220V. RESISTÊNCIAS: (I2) QUAL: MONTADA DISJUNTOR: 127V: CORRENTE SUPORTA: 30 A. POTÊNCIA: 127V: 5500 W NÚMERO DE TEMPERATURAS: 3 SISTEMAS DE SEGURANÇA: DISPOSITIVO DIFERENCIAL RESIDUAL."/>
        <s v="ELETRODUTO FLEXÍVEL CORRUGADO, POLIETILENO ALTA DENSIDADE COM ARAME GUIA GALVANIZADO E FITA DE AVISO ´´PERIGO´´ BITOLA 1. ROLO COM 50 MÉTROS."/>
        <s v="ELETRODUTO FLEXÍVEL CORRUGADO, POLIETILENO ALTA DENSIDADE COM GUIA DE ARAME GALVANIZADO E FITA DE AVISO ´´PERIGO´´, DIÂMETRO 100 MM, ROLO C/ 50 METROS."/>
        <s v="ELO FUSÍVEL 10 K."/>
        <s v="ELO FUSÍVEL 5H."/>
        <s v="ELO FUSÍVEL 6K."/>
        <s v="ELO FUSÍVEL 8 K."/>
        <s v="EXTENSÃO ELÉTRICA, TIPO SIMPLES, COMPRIMENTO 20 M, ACESSÓRIOS 3 ENTRADAS"/>
        <s v="EXTENSÃO 20 AMPERES, 20 METROS, CABO PP, 3 ENTRADAS"/>
        <s v="FIO ELETRICO, TIPO FLEXÍVEL, BITOLA 10 MM"/>
        <s v="FIO ELETRICO, TIPO FLEXÍVEL, BITOLA 6 MM"/>
        <s v="FIO FLEXÍVEL PARALELO, BITOLA 1.50 MM² (2 X 1.50 MM²), ROLO COM 100 METROS."/>
        <s v="FIO FLEXÍVEL PARALELO, BITOLA 2,50 MM² (2 X 2.50 MM²), ROLO COM 100 METROS."/>
        <s v="FIO FLEXÍVEL PARALELO, BITOLA 4. MM² (2 X 4 MM²), ROLO COM 100 METROS."/>
        <s v="FIO ELETRICO, TIPO FLEXÍVEL, BITOLA 1,50 MM"/>
        <s v="FIO ELETRICO, TIPO FLEXÍVEL, BITOLA 2,50 MM"/>
        <s v="FIO ELETRICO, TIPO FLEXÍVEL, BITOLA 4 MM"/>
        <s v="FIO ELETRICO, TIPO RÍGIDO, BITOLA 1,50 MM"/>
        <s v="FIO ELETRICO, TIPO RÍGIDO, BITOLA 10 MM"/>
        <s v="FIO ELETRICO, TIPO RÍGIDO, BITOLA 2,50 MM"/>
        <s v="FIO ELETRICO, TIPO RÍGIDO, BITOLA 4 MM"/>
        <s v="FIO ELETRICO, TIPO RÍGIDO, BITOLA 6 MM"/>
        <s v="FIO TELEFÔNICO, TIPO DROPS, QUANTIDADE CONDUTOR 2, MATERIAL CONDUTOR COBRE, MATERIAL ISOLAMENTO PVC, COR PRETA, DIÂMETRO 1,5 POL"/>
        <s v="FIO TELEFÔNICO TRANSADO, 2 PARES ,4 CONDUTORES, COBRE ESTANHADO, ISOLAMENTO PVC, COR CINZA, BITOLA 22, CARRETEL COM 200 METROS."/>
        <s v="FIO TELEFÔNICO, QUANTIDADE DE CONDUTORES 2, COBRE ESTANHADO, COR PRETO E LARANJA, BITOLA 22 REFERÊNCIA FDG, CARRETEL COM 500 METROS."/>
        <s v="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"/>
        <s v="FITA ISOLANTE, MATERIAL FILME DE PVC COM ADESIVO DE BORRACHA, ROLO COM 10 METROS, ANTI-CHAMA."/>
        <s v="FOTOCÉLULA DE 1000 W X 220 V COMPLETA COM BASE DE TRÊS FIOS."/>
        <s v="FUSÍVEL CARTUCHO DE 30 AMPERES. TIPO VIROLA."/>
        <s v="FUSÍVEL CARTUCHO, CONTATOS TIPO FACA 100 AMPERES CORPO EM BAQUELITE."/>
        <s v="FUSÍVEL FACA 600 AMPERES, 250 VOLTS CORPO EM BAQUELITE."/>
        <s v="FUSÍVEL TIPO FACA 200A/ 250V EM BAQUELITE."/>
        <s v="FUSÍVEL TIPO FACA 400 AMPERES, 250 VOLTS."/>
        <s v="INTERRUPTOR DE EMBUTIR, CONJUGADO DE UMA SEÇÃO COM UMA TOMADA."/>
        <s v="INTERRUPTOR SIMPLES DE EMBUTIR, UMA SEÇÃO"/>
        <s v="ISOLADORES BUCHA PARA TRANSFORMADOR."/>
        <s v="LÂMPADA FLUORESCENTE COMPACTA COM BASE E-27, POTÊNCIA MÍNIMA 23 W X 127V, FORMATO RETO."/>
        <s v="LÂMPADA FLUORESCENTE COMPACTA COM BASE E-27, POTÊNCIA MÍNIMA 45 W X 127V, FORMATO RETO."/>
        <s v="LÂMPADA FLUORESCENTE COMPACTA, TIPO MINI, FORMATO 3 U. POTÊNCIA MÍNIMA DE 11W. TENSÃO 127V. INDICADA PARA USO EM SPOT TIPO EMBUTIDO."/>
        <s v="LÂMPADA FLUORESCENTE DE 40W X127V. BULBO T10."/>
        <s v="LÂMPADA FLUORESCENTE TUBULAR DE 20 W X 127V. BULBO T10."/>
        <s v="LÂMPADA FLUORESCENTE TUBULAR DE 32 W X 127V."/>
        <s v="LÂMPADA MISTA DE 250 W X 220 V BOCAL BASE E- 40."/>
        <s v="LÂMPADA VAPOR DE MERCÚRIO 400 W X 220 V BASE E-40."/>
        <s v="LÂMPADA VAPOR DE SÓDIO ALTA PRESSÃO 250 W X 220 V."/>
        <s v="LÂMPADA VAPOR DE SÓDIO ALTA PRESSÃO 400 W X 220V."/>
        <s v="PLAFONIER EM PVC NA COR PRETA COM SOQUETE EM PORCELANA E-27 / 200W SOBRE POR."/>
        <s v="REATOR ELETRÔNICO DUPLO PARA LÂMPADA FLUORESCENTE 20 W X 127 V."/>
        <s v="REATOR ELETRÔNICO DUPLO PARA LÂMPADA FLUORESCENTE 32 W X 127 V."/>
        <s v="REATOR ELETRÔNICO DUPLO PARA LÂMPADA FLUORESCENTE 40 W X 127 V."/>
        <s v="REATOR PARA LÂMPADA VAPOR DE SÓDIO ALTA PRESSÃO 400 W X 220 V USO INTERNO, COM CAPACITOR."/>
        <s v="REATOR PARA LÂMPADA VAPOR DE SÓDIO ALTA PRESSÃO DE 250 W X 220 V USO EXTERNO, COM CAPACITOR."/>
        <s v="REATOR PARA LÂMPADA VAPOR DE SÓDIO ALTA PRESSÃO DE 250 W X 220 V USO INTERNO, COM CAPACITOR."/>
        <s v="REATOR PARA LÂMPADA VAPOR DE SÓDIO ALTA PRESSÃO DE 400 W X 220 V USO EXTERNO, COM CAPACITOR."/>
        <s v="SOQUETE LÂMPADA FLUORESCENTE, MATERIAL TERMOPLÁSTICO, TENSÃO NOMINAL 110/220 V, COR BRANCA"/>
        <s v="TOMADA DE EMBUTIR 10 AMPERES TIPO UNIVERSAL."/>
        <s v="TOMADA DE EMBUTIR 20 AMPERES, TIPO UNIVERSAL."/>
        <s v="TOMADA TELEFONE, TIPO FÊMEA COM SUPORTE DE EMBUTIR, QUANTIDADE PINOS 4, CARACTERÍSTICAS ADICIONAIS PADRÃO TELEBRAS"/>
        <s v="TOMADA, TIPO SOBREPOR, FORMATO CONTATO UNIVERSAL, COR CORPO BRANCA, CORRENTE NOMINAL 10, TENSÃO NOMINAL 250, NÚMERO PÓLOS 2 P, CARACTERÍSTICAS ADICIONAIS SISTEMA X COM CAIXA 75X75MM."/>
        <s v="CONTATOR MAGNÉTICO MODELO 3TF44-22, TRIPOLAR,220V, 60 HZ."/>
        <s v="ABRAÇADEIRA, MATERIAL METAL GALVANIZADO, TIPO COPO, ESPESSURA 3/4 POL, APLICAÇÃO FIXAÇÃO TUBOS E CANOS"/>
        <s v="ADAPTADOR PARA TOMADA UNIVERSAL 2P 250V. AMPERAGEM SUPORTADA: ATÉ 10 A. COR: BRANCA. DIMENSÕES APROXIMADAS: 57 X 40 X 55MM."/>
        <s v="BRAÇADEIRA ELETRODUTO, MATERIAL FERRO GALVANIZADO, BITOLA 1/2 POL"/>
        <s v="CALHA DUPLA PARA LÂMPADA FLUORESCENTE DE 40 W, LISA."/>
        <s v="HASTE DE ATERRAMENTO. MATERIAL COBRE. APLICAÇÃO UTILIZADO PARA ATERRAMENTO DE PADRÃO. DIMENSÕES 1/2 X 2 M."/>
        <s v="INTERRUPTOR DE EMBUTIR, CONJUGADO DE DUAS SEÇÕES COM UMA TOMADA."/>
        <s v="TOMADA 4X2 2P+T 20A 250V."/>
        <s v="TOMADA EXTERNA 10 AMPERES TIPO UNIVERSAL, SISTEMA X."/>
        <s v="TOMADA EXTERNA 20 AMPERES UNIVERSAL (SOBREPOR)."/>
        <s v="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"/>
        <s v="CATRACA COM ESTICADOR PARA CERCA ELÉTRICA. PROPORCIONA ISOLAMENTO; CASTANHA ISOLADORA PRODUZIDA EM NYLON COM FIBRA E UV; ACABAMENTO GALVANIZADO; TRAVAS LATERAIS NA CASTANHA ISOLADORA."/>
        <s v="DISJUNTOR BAIXA TENSÃO, TRIPOLAR DE 20 AMPERES TIPO NEMA."/>
        <s v="LÂMPADA FLUORESCENTE COMPACTA 85W, VOLTAGEM 220/240, BASE E - E-40. FORMATO ESPIRAL."/>
        <s v="SPOT, MATERIAL ALUMINIO, PARA DUAS LÂMPADAS ATÉ 25W. COR BRANCA OU PRATA. BOCAL E-27."/>
        <s v="INTERRUPTOR, INTERNO COM TRÊS SEÇÕES, EMBUTIR."/>
        <s v="INTERRUPTOR, TIPO SIMPLES, QUANTIDADE SEÇÕES 2 UN, POSIÇÃO RELATIVA EMBUTIR"/>
        <s v="TOMADA, MODELO TOMADINHA, TIPO COM RABICHO, NÚMERO CONTATO 2 UN, APLICAÇÃO LÂMPADA FLUORESCENTE, MATERIAL PLÁSTICO"/>
        <s v="INTERRUPTOR, TIPO SOBREPOR, QUANTIDADE PÓLOS 2 UN, QUANTIDADE SEÇÕES 1 UN, QUANTIDADE ALAVANCAS 2 UN, CARACTERÍSTICAS ADICIONAIS ESPELHO"/>
        <s v="INTERRUPTOR, TIPO SOBREPOR, QUANTIDADE PÓLOS 2 UN, QUANTIDADE SEÇÕES 2 UN, QUANTIDADE ALAVANCAS 2 UN, CARACTERÍSTICAS ADICIONAIS ESPELHO"/>
        <s v="LÂMPADA DE BULBO TIPO VELA DE 40 W X 127 V. BASE E-27."/>
        <s v="CURVA ELETRODUTO, ANGULAÇÃO 90¨ RAIO LONGO, TIPO ROSCÁVEL, MATERIAL PVC RÍGIDO, COR PRETO, BITOLA 3/4 POL"/>
        <s v="ELETRODUTO RÍGIDO ¶ PVC, ANTI-CHAMA. ROLO 50 METROS"/>
        <s v="QUADRO ELÉTRICO MEDINDO300X300X200 MM, COM PLACA PARA INSTALAÇÃO DE EQUIPAMENTOS NA COR LARANJA, PARA APLICAÇÃO DE COMANDOS (SOBRE POR)."/>
        <s v="DISJUNTOR BAIXA TENSÃO, MONOPOLAR DE 20 AMPERES TIPO NEMA."/>
        <s v="ISOLADOR TIPO CASTANHA, FABRICADO EM PLÁSTICO DE ALTA RESISTÊNCIA, UTILIZADO NOS CANTOS E NO ARRANQUE DAS CERCAS, POSSUI AMPLOS FUROS PARA PASSAGEM DO ARAME E PARA PERMITIR FÁCIL ESCOAMENTO DA ÁGUA DA CHUVA, ELEVADA RESISTÊNCIA MECÂNICA E PROTEÇÃO CONTRA RAIOS ULTRAVIOLETA."/>
        <s v="CABO FLEXÍVEL 120MM², 750 V, ISOLAMENTO TERMOPLÁSTICO PVC, 70¨C, CONDUTOR COBRE, TÊMPERA MOLE."/>
        <s v="DISJUNTOR BAIXA TENSÃO, MONOPOLAR DE 32AMPERES TIPO DIN."/>
        <s v="LÂMPADA DE BULBO TIPO VELA DE 60 W X 127 V. BASE E-27."/>
        <s v="LUVA ELETRODUTO, MATERIAL PVC RÍGIDO, TIPO FIXAÇÃO ROSCÁVEL, BITOLA 3/4 POL, COR PRETA"/>
      </sharedItems>
    </cacheField>
    <cacheField name="Nº ENTRADA NO DMSA" numFmtId="0">
      <sharedItems containsBlank="1"/>
    </cacheField>
    <cacheField name="QUANTID. SOLICITADA" numFmtId="0">
      <sharedItems containsSemiMixedTypes="0" containsString="0" containsNumber="1" containsInteger="1" minValue="1" maxValue="2000" count="30">
        <n v="10"/>
        <n v="2"/>
        <n v="100"/>
        <n v="50"/>
        <n v="200"/>
        <n v="1"/>
        <n v="1000"/>
        <n v="5"/>
        <n v="20"/>
        <n v="30"/>
        <n v="65"/>
        <n v="13"/>
        <n v="180"/>
        <n v="500"/>
        <n v="4"/>
        <n v="300"/>
        <n v="400"/>
        <n v="3"/>
        <n v="150"/>
        <n v="250"/>
        <n v="15"/>
        <n v="8"/>
        <n v="60"/>
        <n v="6"/>
        <n v="25"/>
        <n v="12"/>
        <n v="14"/>
        <n v="2000"/>
        <n v="35"/>
        <n v="40"/>
      </sharedItems>
    </cacheField>
    <cacheField name="VALOR UNITÁRIO" numFmtId="44">
      <sharedItems containsSemiMixedTypes="0" containsString="0" containsNumber="1" minValue="0.47" maxValue="710"/>
    </cacheField>
    <cacheField name="VALOR TOTAL" numFmtId="44">
      <sharedItems containsSemiMixedTypes="0" containsString="0" containsNumber="1" minValue="6.32" maxValue="12153"/>
    </cacheField>
    <cacheField name="DATA DO EMPENHO" numFmtId="0">
      <sharedItems containsDate="1" containsMixedTypes="1" minDate="2017-05-12T00:00:00" maxDate="2017-11-25T00:00:00" count="10">
        <d v="2017-05-12T00:00:00"/>
        <s v="-"/>
        <d v="2017-07-14T00:00:00"/>
        <d v="2017-06-30T00:00:00"/>
        <d v="2017-07-21T00:00:00"/>
        <d v="2017-08-14T00:00:00"/>
        <d v="2017-10-31T00:00:00"/>
        <d v="2017-11-01T00:00:00"/>
        <d v="2017-11-17T00:00:00"/>
        <d v="2017-11-24T00:00:00"/>
      </sharedItems>
    </cacheField>
    <cacheField name="Nº  NOTA DE EMPENHO" numFmtId="0">
      <sharedItems count="83">
        <s v="2017NE800541"/>
        <s v="2017NE800532"/>
        <s v="2017NE800543"/>
        <s v="2017NE800547"/>
        <s v="2017NE800534"/>
        <s v="2017NE800536"/>
        <s v="2017NE800535"/>
        <s v="2017NE800548"/>
        <s v="2017NE800538"/>
        <s v="2017NE800537"/>
        <s v="2017NE800529"/>
        <s v="2017NE800542"/>
        <s v="2017NE800539"/>
        <s v="2017NE800546"/>
        <s v="-"/>
        <s v="2017NE800544"/>
        <s v="2017NE800531"/>
        <s v="2017NE800530"/>
        <s v="2017NE800545"/>
        <s v="2017NE800540"/>
        <s v="2017NE800533"/>
        <s v="2017NE801025"/>
        <s v="2017NE801026"/>
        <s v="2017NE801027"/>
        <s v="2017NE800855"/>
        <s v="2017NE801097"/>
        <s v="2017NE801084"/>
        <s v="2017NE801175"/>
        <s v="2017NE801086"/>
        <s v="2017NE801103"/>
        <s v="2017NE801089"/>
        <s v="2017NE801093"/>
        <s v="2017NE801094"/>
        <s v="2017NE801102"/>
        <s v="2017NE801087"/>
        <s v="2017NE801091"/>
        <s v="2017NE801111"/>
        <s v="2017NE801109"/>
        <s v="2017NE801114"/>
        <s v="2017NE801112"/>
        <s v="2017NE801110"/>
        <s v="2017NE801105"/>
        <s v="2017NE801107"/>
        <s v="2017NE801176"/>
        <s v="2017NE801106"/>
        <s v="2017NE801108"/>
        <s v="2017NE801113"/>
        <s v="2017NE801090"/>
        <s v="2017NE801101"/>
        <s v="2017NE801085"/>
        <s v="2017NE801099"/>
        <s v="2017NE801100"/>
        <s v="2017NE801095"/>
        <s v="2017NE801640"/>
        <s v="2017NE801637"/>
        <s v="2017NE801639"/>
        <s v="2017NE801644"/>
        <s v="2017NE801641"/>
        <s v="2017NE801642"/>
        <s v="2017NE801643"/>
        <s v="2017NE801650"/>
        <s v="2017NE801649"/>
        <s v="2017NE801651"/>
        <s v="2017NE801652"/>
        <s v="2017NE801653"/>
        <s v="2017NE801654"/>
        <s v="2017NE801646"/>
        <s v="2017NE801647"/>
        <s v="2017NE801648"/>
        <s v="2017NE801657"/>
        <s v="2017NE801655"/>
        <s v="2017NE801659"/>
        <s v="2017NE801660"/>
        <s v="2017NE801658"/>
        <s v="2017NE801707"/>
        <s v="2017NE801708"/>
        <s v="2017NE801709"/>
        <s v="2017NE801710"/>
        <s v="2017NE801711"/>
        <s v="2017NE801785"/>
        <s v="2017NE801787"/>
        <s v="2017NE801788"/>
        <s v="2017NE801789"/>
      </sharedItems>
    </cacheField>
    <cacheField name="QUANTID. EMPENHADA" numFmtId="0">
      <sharedItems containsMixedTypes="1" containsNumber="1" containsInteger="1" minValue="1" maxValue="2000" count="34">
        <n v="10"/>
        <n v="2"/>
        <n v="100"/>
        <n v="50"/>
        <n v="200"/>
        <n v="1"/>
        <n v="1000"/>
        <n v="5"/>
        <n v="20"/>
        <n v="30"/>
        <s v="-"/>
        <n v="65"/>
        <n v="180"/>
        <n v="500"/>
        <n v="4"/>
        <n v="400"/>
        <n v="300"/>
        <n v="3"/>
        <n v="14"/>
        <n v="60"/>
        <n v="15"/>
        <n v="135"/>
        <n v="150"/>
        <n v="164"/>
        <n v="250"/>
        <n v="8"/>
        <n v="6"/>
        <n v="9"/>
        <n v="105"/>
        <n v="2000"/>
        <n v="82"/>
        <n v="25"/>
        <n v="35"/>
        <n v="40"/>
      </sharedItems>
    </cacheField>
    <cacheField name="VALOR EMPENHADO" numFmtId="0">
      <sharedItems containsMixedTypes="1" containsNumber="1" minValue="6.32" maxValue="12153"/>
    </cacheField>
    <cacheField name="DATA ENTREGA ALMOXARIFADO" numFmtId="0">
      <sharedItems containsDate="1" containsBlank="1" containsMixedTypes="1" minDate="2017-01-16T00:00:00" maxDate="2018-02-27T00:00:00"/>
    </cacheField>
    <cacheField name="Nº NOTA FISCAL/RECIBO" numFmtId="0">
      <sharedItems containsDate="1" containsBlank="1" containsMixedTypes="1" minDate="1899-12-31T00:17:04" maxDate="1900-01-02T09:32:04"/>
    </cacheField>
    <cacheField name="STATUS" numFmtId="0">
      <sharedItems count="16">
        <s v="Concluído"/>
        <s v="Empresa Impedida de Licitar em Âmbito Federal."/>
        <s v="CONSTA UM PGTO NO PORTAL DA TRANSPARÊNCIA,MAS A ENTREGA NÃO CONSTA NO ALMOXARIFADO."/>
        <s v="Empenhado em menor quantidade por não haver saldo suficiente na ata. Concluído"/>
        <s v="Não empenhado por falta de saldo na ata."/>
        <s v="Anulado através da nota 2017ne801304"/>
        <s v="Cancelado pelo solicitante"/>
        <s v="Concluído "/>
        <s v="Ofício de cobrança nº 564/ 17 enviado em 06/02/2018"/>
        <s v="Concluída" u="1"/>
        <s v="Prorrogação de entrega deferida até 31/01/18." u="1"/>
        <s v="Empenhado em menor quantidade por não haver saldo suficiente na ata. Concluido" u="1"/>
        <s v="Transmissão do Empenho feita pela própria Prefeitura Universitária" u="1"/>
        <s v="Previsão de entrega 26/01/2018." u="1"/>
        <s v="Previsão de entrega 31/01/2018." u="1"/>
        <s v="Concluída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">
  <r>
    <s v="23083.005398/2015-98"/>
    <s v="002/2017"/>
    <d v="2018-03-16T00:00:00"/>
    <x v="0"/>
    <s v="Prefeitura Universitária"/>
    <n v="1"/>
    <x v="0"/>
    <s v="-"/>
    <x v="0"/>
    <n v="7.99"/>
    <n v="79.900000000000006"/>
    <x v="0"/>
    <x v="0"/>
    <x v="0"/>
    <n v="79.900000000000006"/>
    <s v="Entrega em 05/06/2017"/>
    <s v="Papeleta 336/2017"/>
    <x v="0"/>
  </r>
  <r>
    <s v="23083.005398/2015-98"/>
    <s v="002/2017"/>
    <d v="2018-03-16T00:00:00"/>
    <x v="0"/>
    <s v="Prefeitura Universitária"/>
    <n v="4"/>
    <x v="1"/>
    <s v="-"/>
    <x v="1"/>
    <n v="14"/>
    <n v="28"/>
    <x v="0"/>
    <x v="1"/>
    <x v="1"/>
    <n v="28"/>
    <s v="Entrega em 05/06/2017"/>
    <s v="Papeleta 303/2017"/>
    <x v="0"/>
  </r>
  <r>
    <s v="23083.005398/2015-98"/>
    <s v="002/2017"/>
    <d v="2018-03-16T00:00:00"/>
    <x v="0"/>
    <s v="Prefeitura Universitária"/>
    <n v="6"/>
    <x v="2"/>
    <s v="-"/>
    <x v="1"/>
    <n v="220"/>
    <n v="440"/>
    <x v="0"/>
    <x v="2"/>
    <x v="1"/>
    <n v="440"/>
    <s v="Entrega em 18/07/2017_x000a_"/>
    <s v="Papeleta 375/2017"/>
    <x v="0"/>
  </r>
  <r>
    <s v="23083.005398/2015-98"/>
    <s v="002/2017"/>
    <d v="2018-03-16T00:00:00"/>
    <x v="0"/>
    <s v="Prefeitura Universitária"/>
    <n v="7"/>
    <x v="3"/>
    <s v="-"/>
    <x v="2"/>
    <n v="2.5"/>
    <n v="250"/>
    <x v="0"/>
    <x v="1"/>
    <x v="2"/>
    <n v="250"/>
    <s v="Entrega em 05/06/2017"/>
    <s v="Papeleta 303/2017"/>
    <x v="0"/>
  </r>
  <r>
    <s v="23083.005398/2015-98"/>
    <s v="002/2017"/>
    <d v="2018-03-16T00:00:00"/>
    <x v="0"/>
    <s v="Prefeitura Universitária"/>
    <n v="8"/>
    <x v="4"/>
    <s v="-"/>
    <x v="2"/>
    <n v="4.74"/>
    <n v="474"/>
    <x v="0"/>
    <x v="3"/>
    <x v="2"/>
    <n v="474"/>
    <s v="entrega em 11/07/2017_x000a_"/>
    <s v="Papeleta 365/2017"/>
    <x v="0"/>
  </r>
  <r>
    <s v="23083.005398/2015-98"/>
    <s v="002/2017"/>
    <d v="2018-03-16T00:00:00"/>
    <x v="0"/>
    <s v="Prefeitura Universitária"/>
    <n v="9"/>
    <x v="5"/>
    <s v="-"/>
    <x v="3"/>
    <n v="1.38"/>
    <n v="69"/>
    <x v="0"/>
    <x v="0"/>
    <x v="3"/>
    <n v="69"/>
    <s v="Entrega em 05/06/2017"/>
    <s v="Papeleta 336/2017"/>
    <x v="0"/>
  </r>
  <r>
    <s v="23083.005398/2015-98"/>
    <s v="002/2017"/>
    <d v="2018-03-16T00:00:00"/>
    <x v="0"/>
    <s v="Prefeitura Universitária"/>
    <n v="10"/>
    <x v="6"/>
    <s v="-"/>
    <x v="0"/>
    <n v="15"/>
    <n v="150"/>
    <x v="0"/>
    <x v="4"/>
    <x v="0"/>
    <n v="150"/>
    <s v="Entrega em 30/08 a 31/08/2017"/>
    <s v="Papeleta 477/2017"/>
    <x v="0"/>
  </r>
  <r>
    <s v="23083.005398/2015-98"/>
    <s v="002/2017"/>
    <d v="2018-03-16T00:00:00"/>
    <x v="0"/>
    <s v="Prefeitura Universitária"/>
    <n v="13"/>
    <x v="7"/>
    <s v="-"/>
    <x v="1"/>
    <n v="9.1"/>
    <n v="18.2"/>
    <x v="0"/>
    <x v="4"/>
    <x v="1"/>
    <n v="18.2"/>
    <s v="Entrega em 30/08 a 31/08/2017"/>
    <s v="Papeleta 477/2017"/>
    <x v="0"/>
  </r>
  <r>
    <s v="23083.005398/2015-98"/>
    <s v="002/2017"/>
    <d v="2018-03-16T00:00:00"/>
    <x v="0"/>
    <s v="Prefeitura Universitária"/>
    <n v="16"/>
    <x v="8"/>
    <s v="-"/>
    <x v="1"/>
    <n v="438.95"/>
    <n v="877.9"/>
    <x v="0"/>
    <x v="5"/>
    <x v="1"/>
    <n v="877.9"/>
    <s v="Entrega em 29/06/2017_x000a_"/>
    <s v="Papeleta 342/2017"/>
    <x v="0"/>
  </r>
  <r>
    <s v="23083.005398/2015-98"/>
    <s v="002/2017"/>
    <d v="2018-03-16T00:00:00"/>
    <x v="0"/>
    <s v="Prefeitura Universitária"/>
    <n v="17"/>
    <x v="9"/>
    <s v="-"/>
    <x v="1"/>
    <n v="710"/>
    <n v="1420"/>
    <x v="0"/>
    <x v="5"/>
    <x v="1"/>
    <n v="1420"/>
    <s v="Entrega em 29/06/2017_x000a_"/>
    <s v="Papeleta 342/2017"/>
    <x v="0"/>
  </r>
  <r>
    <s v="23083.005398/2015-98"/>
    <s v="002/2017"/>
    <d v="2018-03-16T00:00:00"/>
    <x v="0"/>
    <s v="Prefeitura Universitária"/>
    <n v="18"/>
    <x v="10"/>
    <s v="-"/>
    <x v="2"/>
    <n v="19.940000000000001"/>
    <n v="1994.0000000000002"/>
    <x v="0"/>
    <x v="1"/>
    <x v="2"/>
    <n v="1994.0000000000002"/>
    <s v="Entrega em 05/06/2017"/>
    <s v="Papeleta 303/2017"/>
    <x v="0"/>
  </r>
  <r>
    <s v="23083.005398/2015-98"/>
    <s v="002/2017"/>
    <d v="2018-03-16T00:00:00"/>
    <x v="0"/>
    <s v="Prefeitura Universitária"/>
    <n v="19"/>
    <x v="11"/>
    <s v="-"/>
    <x v="4"/>
    <n v="11.99"/>
    <n v="2398"/>
    <x v="0"/>
    <x v="6"/>
    <x v="4"/>
    <n v="2398"/>
    <s v="Entrega em 10/07/2017_x000a_"/>
    <s v="Papeleta 360/2017_x000a_"/>
    <x v="0"/>
  </r>
  <r>
    <s v="23083.005398/2015-98"/>
    <s v="002/2017"/>
    <d v="2018-03-16T00:00:00"/>
    <x v="0"/>
    <s v="Prefeitura Universitária"/>
    <n v="20"/>
    <x v="12"/>
    <s v="-"/>
    <x v="5"/>
    <n v="394.99"/>
    <n v="394.99"/>
    <x v="0"/>
    <x v="0"/>
    <x v="5"/>
    <n v="394.99"/>
    <s v="Entrega em 05/06/2017"/>
    <s v="Papeleta 336/2017"/>
    <x v="0"/>
  </r>
  <r>
    <s v="23083.005398/2015-98"/>
    <s v="002/2017"/>
    <d v="2018-03-16T00:00:00"/>
    <x v="0"/>
    <s v="Prefeitura Universitária"/>
    <n v="23"/>
    <x v="13"/>
    <s v="-"/>
    <x v="2"/>
    <n v="28.69"/>
    <n v="2869"/>
    <x v="0"/>
    <x v="5"/>
    <x v="2"/>
    <n v="2869"/>
    <s v="Entrega em 29/06/2017_x000a_"/>
    <s v="Papeleta 342/2017"/>
    <x v="0"/>
  </r>
  <r>
    <s v="23083.005398/2015-98"/>
    <s v="002/2017"/>
    <d v="2018-03-16T00:00:00"/>
    <x v="0"/>
    <s v="Prefeitura Universitária"/>
    <n v="24"/>
    <x v="14"/>
    <s v="-"/>
    <x v="6"/>
    <n v="5.55"/>
    <n v="5550"/>
    <x v="0"/>
    <x v="7"/>
    <x v="6"/>
    <n v="5550"/>
    <s v="Entrega em 20/07/2017"/>
    <s v="Papeleta 373/2017"/>
    <x v="0"/>
  </r>
  <r>
    <s v="23083.005398/2015-98"/>
    <s v="002/2017"/>
    <d v="2018-03-16T00:00:00"/>
    <x v="0"/>
    <s v="Prefeitura Universitária"/>
    <n v="34"/>
    <x v="15"/>
    <s v="-"/>
    <x v="7"/>
    <n v="23"/>
    <n v="115"/>
    <x v="0"/>
    <x v="1"/>
    <x v="7"/>
    <n v="115"/>
    <s v="Entrega em 05/06/2017"/>
    <s v="Papeleta 303/2017"/>
    <x v="0"/>
  </r>
  <r>
    <s v="23083.005398/2015-98"/>
    <s v="002/2017"/>
    <d v="2018-03-16T00:00:00"/>
    <x v="0"/>
    <s v="Prefeitura Universitária"/>
    <n v="36"/>
    <x v="16"/>
    <s v="-"/>
    <x v="4"/>
    <n v="0.55000000000000004"/>
    <n v="110.00000000000001"/>
    <x v="0"/>
    <x v="1"/>
    <x v="4"/>
    <n v="110.00000000000001"/>
    <s v="Entrega em 05/06/2017"/>
    <s v="Papeleta 303/2017"/>
    <x v="0"/>
  </r>
  <r>
    <s v="23083.005398/2015-98"/>
    <s v="002/2017"/>
    <d v="2018-03-16T00:00:00"/>
    <x v="0"/>
    <s v="Prefeitura Universitária"/>
    <n v="37"/>
    <x v="17"/>
    <s v="-"/>
    <x v="0"/>
    <n v="10.08"/>
    <n v="100.8"/>
    <x v="0"/>
    <x v="4"/>
    <x v="0"/>
    <n v="100.8"/>
    <s v="Entrega em 30/08 a 31/08/2017"/>
    <s v="Papeleta 477/2017"/>
    <x v="0"/>
  </r>
  <r>
    <s v="23083.005398/2015-98"/>
    <s v="002/2017"/>
    <d v="2018-03-16T00:00:00"/>
    <x v="0"/>
    <s v="Prefeitura Universitária"/>
    <n v="38"/>
    <x v="18"/>
    <s v="-"/>
    <x v="8"/>
    <n v="3.9"/>
    <n v="78"/>
    <x v="0"/>
    <x v="4"/>
    <x v="8"/>
    <n v="78"/>
    <s v="Entrega em 30/08 a 31/08/2017"/>
    <s v="Papeleta 477/2017"/>
    <x v="0"/>
  </r>
  <r>
    <s v="23083.005398/2015-98"/>
    <s v="002/2017"/>
    <d v="2018-03-16T00:00:00"/>
    <x v="0"/>
    <s v="Prefeitura Universitária"/>
    <n v="39"/>
    <x v="19"/>
    <s v="-"/>
    <x v="0"/>
    <n v="9.6300000000000008"/>
    <n v="96.300000000000011"/>
    <x v="0"/>
    <x v="4"/>
    <x v="0"/>
    <n v="96.300000000000011"/>
    <s v="Entrega em 30/08 a 31/08/2017"/>
    <s v="Papeleta 477/2017"/>
    <x v="0"/>
  </r>
  <r>
    <s v="23083.005398/2015-98"/>
    <s v="002/2017"/>
    <d v="2018-03-16T00:00:00"/>
    <x v="0"/>
    <s v="Prefeitura Universitária"/>
    <n v="40"/>
    <x v="20"/>
    <s v="-"/>
    <x v="3"/>
    <n v="187.64"/>
    <n v="9382"/>
    <x v="0"/>
    <x v="8"/>
    <x v="3"/>
    <n v="9382"/>
    <s v="Entrega em 26/06 e 29/06/2017"/>
    <s v="Papeleta 353/2017"/>
    <x v="0"/>
  </r>
  <r>
    <s v="23083.005398/2015-98"/>
    <s v="002/2017"/>
    <d v="2018-03-16T00:00:00"/>
    <x v="0"/>
    <s v="Prefeitura Universitária"/>
    <n v="42"/>
    <x v="21"/>
    <s v="-"/>
    <x v="7"/>
    <n v="52.67"/>
    <n v="263.35000000000002"/>
    <x v="0"/>
    <x v="8"/>
    <x v="7"/>
    <n v="263.35000000000002"/>
    <s v="Entrega em 26/06 e 29/06/2017"/>
    <s v="Papeleta 353/2017"/>
    <x v="0"/>
  </r>
  <r>
    <s v="23083.005398/2015-98"/>
    <s v="002/2017"/>
    <d v="2018-03-16T00:00:00"/>
    <x v="0"/>
    <s v="Prefeitura Universitária"/>
    <n v="43"/>
    <x v="22"/>
    <s v="-"/>
    <x v="0"/>
    <n v="83.21"/>
    <n v="832.09999999999991"/>
    <x v="0"/>
    <x v="9"/>
    <x v="0"/>
    <n v="832.09999999999991"/>
    <s v="Entrega em 20/07/2017_x000a_"/>
    <s v="Papeleta 372/2017"/>
    <x v="0"/>
  </r>
  <r>
    <s v="23083.005398/2015-98"/>
    <s v="002/2017"/>
    <d v="2018-03-16T00:00:00"/>
    <x v="0"/>
    <s v="Prefeitura Universitária"/>
    <n v="47"/>
    <x v="23"/>
    <s v="-"/>
    <x v="7"/>
    <n v="16.02"/>
    <n v="80.099999999999994"/>
    <x v="0"/>
    <x v="8"/>
    <x v="7"/>
    <n v="80.099999999999994"/>
    <s v="Entrega em 26/06 e 29/06/2017"/>
    <s v="Papeleta 353/2017"/>
    <x v="0"/>
  </r>
  <r>
    <s v="23083.005398/2015-98"/>
    <s v="002/2017"/>
    <d v="2018-03-16T00:00:00"/>
    <x v="0"/>
    <s v="Prefeitura Universitária"/>
    <n v="48"/>
    <x v="24"/>
    <s v="-"/>
    <x v="0"/>
    <n v="37.1"/>
    <n v="371"/>
    <x v="0"/>
    <x v="10"/>
    <x v="0"/>
    <n v="371"/>
    <s v="Entrega em 12/06/2017_x000a_"/>
    <s v="Papeleta 305/2017"/>
    <x v="0"/>
  </r>
  <r>
    <s v="23083.005398/2015-98"/>
    <s v="002/2017"/>
    <d v="2018-03-16T00:00:00"/>
    <x v="0"/>
    <s v="Prefeitura Universitária"/>
    <n v="49"/>
    <x v="25"/>
    <s v="-"/>
    <x v="7"/>
    <n v="16.559999999999999"/>
    <n v="82.8"/>
    <x v="0"/>
    <x v="8"/>
    <x v="7"/>
    <n v="82.8"/>
    <s v="Entrega em 26/06 e 29/06/2017"/>
    <s v="Papeleta 353/2017"/>
    <x v="0"/>
  </r>
  <r>
    <s v="23083.005398/2015-98"/>
    <s v="002/2017"/>
    <d v="2018-03-16T00:00:00"/>
    <x v="0"/>
    <s v="Prefeitura Universitária"/>
    <n v="50"/>
    <x v="26"/>
    <s v="-"/>
    <x v="0"/>
    <n v="37.700000000000003"/>
    <n v="377"/>
    <x v="0"/>
    <x v="10"/>
    <x v="0"/>
    <n v="377"/>
    <s v="Entrega em 12/06/2017_x000a_"/>
    <s v="Papeleta 305/2017"/>
    <x v="0"/>
  </r>
  <r>
    <s v="23083.005398/2015-98"/>
    <s v="002/2017"/>
    <d v="2018-03-16T00:00:00"/>
    <x v="0"/>
    <s v="Prefeitura Universitária"/>
    <n v="51"/>
    <x v="27"/>
    <s v="-"/>
    <x v="0"/>
    <n v="17.45"/>
    <n v="174.5"/>
    <x v="0"/>
    <x v="8"/>
    <x v="0"/>
    <n v="174.5"/>
    <s v="Entrega em 26/06 e 29/06/2017"/>
    <s v="Papeleta 353/2017"/>
    <x v="0"/>
  </r>
  <r>
    <s v="23083.005398/2015-98"/>
    <s v="002/2017"/>
    <d v="2018-03-16T00:00:00"/>
    <x v="0"/>
    <s v="Prefeitura Universitária"/>
    <n v="52"/>
    <x v="28"/>
    <s v="-"/>
    <x v="0"/>
    <n v="41"/>
    <n v="410"/>
    <x v="0"/>
    <x v="10"/>
    <x v="0"/>
    <n v="410"/>
    <s v="Entrega em 12/06/2017_x000a_"/>
    <s v="Papeleta 305/2017"/>
    <x v="0"/>
  </r>
  <r>
    <s v="23083.005398/2015-98"/>
    <s v="002/2017"/>
    <d v="2018-03-16T00:00:00"/>
    <x v="0"/>
    <s v="Prefeitura Universitária"/>
    <n v="53"/>
    <x v="29"/>
    <s v="-"/>
    <x v="7"/>
    <n v="4.82"/>
    <n v="24.1"/>
    <x v="0"/>
    <x v="8"/>
    <x v="7"/>
    <n v="24.1"/>
    <s v="Entrega em 26/06 e 29/06/2017"/>
    <s v="Papeleta 353/2017"/>
    <x v="0"/>
  </r>
  <r>
    <s v="23083.005398/2015-98"/>
    <s v="002/2017"/>
    <d v="2018-03-16T00:00:00"/>
    <x v="0"/>
    <s v="Prefeitura Universitária"/>
    <n v="55"/>
    <x v="30"/>
    <s v="-"/>
    <x v="7"/>
    <n v="8.6"/>
    <n v="43"/>
    <x v="0"/>
    <x v="10"/>
    <x v="7"/>
    <n v="43"/>
    <s v="Entrega em 12/06/2017_x000a_"/>
    <s v="Papeleta 305/2017"/>
    <x v="0"/>
  </r>
  <r>
    <s v="23083.005398/2015-98"/>
    <s v="002/2017"/>
    <d v="2018-03-16T00:00:00"/>
    <x v="0"/>
    <s v="Prefeitura Universitária"/>
    <n v="57"/>
    <x v="31"/>
    <s v="-"/>
    <x v="7"/>
    <n v="5.33"/>
    <n v="26.65"/>
    <x v="0"/>
    <x v="8"/>
    <x v="7"/>
    <n v="26.65"/>
    <s v="Entrega em 26/06 e 29/06/2017"/>
    <s v="Papeleta 353/2017"/>
    <x v="0"/>
  </r>
  <r>
    <s v="23083.005398/2015-98"/>
    <s v="002/2017"/>
    <d v="2018-03-16T00:00:00"/>
    <x v="0"/>
    <s v="Prefeitura Universitária"/>
    <n v="58"/>
    <x v="32"/>
    <s v="-"/>
    <x v="7"/>
    <n v="13"/>
    <n v="65"/>
    <x v="0"/>
    <x v="10"/>
    <x v="7"/>
    <n v="65"/>
    <s v="Entrega em 12/06/2017_x000a_"/>
    <s v="Papeleta 305/2017"/>
    <x v="0"/>
  </r>
  <r>
    <s v="23083.005398/2015-98"/>
    <s v="002/2017"/>
    <d v="2018-03-16T00:00:00"/>
    <x v="0"/>
    <s v="Prefeitura Universitária"/>
    <n v="59"/>
    <x v="33"/>
    <s v="-"/>
    <x v="0"/>
    <n v="22.93"/>
    <n v="229.3"/>
    <x v="0"/>
    <x v="8"/>
    <x v="0"/>
    <n v="229.3"/>
    <s v="Entrega em 26/06 e 29/06/2017"/>
    <s v="Papeleta 353/2017"/>
    <x v="0"/>
  </r>
  <r>
    <s v="23083.005398/2015-98"/>
    <s v="002/2017"/>
    <d v="2018-03-16T00:00:00"/>
    <x v="0"/>
    <s v="Prefeitura Universitária"/>
    <n v="61"/>
    <x v="34"/>
    <s v="-"/>
    <x v="7"/>
    <n v="41.9"/>
    <n v="209.5"/>
    <x v="0"/>
    <x v="10"/>
    <x v="7"/>
    <n v="209.5"/>
    <s v="Entrega em 12/06/2017_x000a_"/>
    <s v="Papeleta 305/2017"/>
    <x v="0"/>
  </r>
  <r>
    <s v="23083.005398/2015-98"/>
    <s v="002/2017"/>
    <d v="2018-03-16T00:00:00"/>
    <x v="0"/>
    <s v="Prefeitura Universitária"/>
    <n v="62"/>
    <x v="35"/>
    <s v="-"/>
    <x v="0"/>
    <n v="23.08"/>
    <n v="230.79999999999998"/>
    <x v="0"/>
    <x v="8"/>
    <x v="0"/>
    <n v="230.79999999999998"/>
    <s v="Entrega em 26/06 e 29/06/2017"/>
    <s v="Papeleta 353/2017"/>
    <x v="0"/>
  </r>
  <r>
    <s v="23083.005398/2015-98"/>
    <s v="002/2017"/>
    <d v="2018-03-16T00:00:00"/>
    <x v="0"/>
    <s v="Prefeitura Universitária"/>
    <n v="63"/>
    <x v="36"/>
    <s v="-"/>
    <x v="7"/>
    <n v="64"/>
    <n v="320"/>
    <x v="0"/>
    <x v="10"/>
    <x v="7"/>
    <n v="320"/>
    <s v="Entrega em 12/06/2017_x000a_"/>
    <s v="Papeleta 305/2017"/>
    <x v="0"/>
  </r>
  <r>
    <s v="23083.005398/2015-98"/>
    <s v="002/2017"/>
    <d v="2018-03-16T00:00:00"/>
    <x v="0"/>
    <s v="Prefeitura Universitária"/>
    <n v="64"/>
    <x v="37"/>
    <s v="-"/>
    <x v="7"/>
    <n v="63.68"/>
    <n v="318.39999999999998"/>
    <x v="0"/>
    <x v="8"/>
    <x v="7"/>
    <n v="318.39999999999998"/>
    <s v="Entrega em 26/06 e 29/06/2017"/>
    <s v="Papeleta 353/2017"/>
    <x v="0"/>
  </r>
  <r>
    <s v="23083.005398/2015-98"/>
    <s v="002/2017"/>
    <d v="2018-03-16T00:00:00"/>
    <x v="0"/>
    <s v="Prefeitura Universitária"/>
    <n v="65"/>
    <x v="38"/>
    <s v="-"/>
    <x v="7"/>
    <n v="64"/>
    <n v="320"/>
    <x v="0"/>
    <x v="10"/>
    <x v="7"/>
    <n v="320"/>
    <s v="Entrega em 12/06/2017_x000a_"/>
    <s v="Papeleta 305/2017"/>
    <x v="0"/>
  </r>
  <r>
    <s v="23083.005398/2015-98"/>
    <s v="002/2017"/>
    <d v="2018-03-16T00:00:00"/>
    <x v="0"/>
    <s v="Prefeitura Universitária"/>
    <n v="66"/>
    <x v="39"/>
    <s v="-"/>
    <x v="7"/>
    <n v="81.91"/>
    <n v="409.54999999999995"/>
    <x v="0"/>
    <x v="8"/>
    <x v="7"/>
    <n v="409.54999999999995"/>
    <s v="Entrega em 26/06 e 29/06/2017"/>
    <s v="Papeleta 353/2017"/>
    <x v="0"/>
  </r>
  <r>
    <s v="23083.005398/2015-98"/>
    <s v="002/2017"/>
    <d v="2018-03-16T00:00:00"/>
    <x v="0"/>
    <s v="Prefeitura Universitária"/>
    <n v="67"/>
    <x v="40"/>
    <s v="-"/>
    <x v="7"/>
    <n v="217.47"/>
    <n v="1087.3499999999999"/>
    <x v="0"/>
    <x v="11"/>
    <x v="7"/>
    <n v="1087.3499999999999"/>
    <s v="Entrega em 07/06/2017"/>
    <s v="Papeleta 302/2017"/>
    <x v="0"/>
  </r>
  <r>
    <s v="23083.005398/2015-98"/>
    <s v="002/2017"/>
    <d v="2018-03-16T00:00:00"/>
    <x v="0"/>
    <s v="Prefeitura Universitária"/>
    <n v="68"/>
    <x v="41"/>
    <s v="-"/>
    <x v="7"/>
    <n v="199"/>
    <n v="995"/>
    <x v="0"/>
    <x v="11"/>
    <x v="7"/>
    <n v="995"/>
    <s v="Entrega em 07/06/2017"/>
    <s v="Papeleta 302/2017"/>
    <x v="0"/>
  </r>
  <r>
    <s v="23083.005398/2015-98"/>
    <s v="002/2017"/>
    <d v="2018-03-16T00:00:00"/>
    <x v="0"/>
    <s v="Prefeitura Universitária"/>
    <n v="69"/>
    <x v="42"/>
    <s v="-"/>
    <x v="1"/>
    <n v="236"/>
    <n v="472"/>
    <x v="0"/>
    <x v="11"/>
    <x v="1"/>
    <n v="472"/>
    <s v="Entrega em 07/06/2017"/>
    <s v="Papeleta 302/2017"/>
    <x v="0"/>
  </r>
  <r>
    <s v="23083.005398/2015-98"/>
    <s v="002/2017"/>
    <d v="2018-03-16T00:00:00"/>
    <x v="0"/>
    <s v="Prefeitura Universitária"/>
    <n v="71"/>
    <x v="43"/>
    <s v="-"/>
    <x v="1"/>
    <n v="448.43"/>
    <n v="896.86"/>
    <x v="0"/>
    <x v="9"/>
    <x v="1"/>
    <n v="896.86"/>
    <s v="Entrega em 20/07/2017_x000a_"/>
    <s v="Papeleta 372/2017"/>
    <x v="0"/>
  </r>
  <r>
    <s v="23083.005398/2015-98"/>
    <s v="002/2017"/>
    <d v="2018-03-16T00:00:00"/>
    <x v="0"/>
    <s v="Prefeitura Universitária"/>
    <n v="72"/>
    <x v="44"/>
    <s v="-"/>
    <x v="7"/>
    <n v="23"/>
    <n v="115"/>
    <x v="0"/>
    <x v="12"/>
    <x v="7"/>
    <n v="115"/>
    <s v="Entrega em 29/05 e 31/05/2017"/>
    <s v="Papeleta 313/2017"/>
    <x v="0"/>
  </r>
  <r>
    <s v="23083.005398/2015-98"/>
    <s v="002/2017"/>
    <d v="2018-03-16T00:00:00"/>
    <x v="0"/>
    <s v="Prefeitura Universitária"/>
    <n v="73"/>
    <x v="45"/>
    <s v="-"/>
    <x v="9"/>
    <n v="52.44"/>
    <n v="1573.1999999999998"/>
    <x v="0"/>
    <x v="13"/>
    <x v="9"/>
    <n v="1573.1999999999998"/>
    <s v="Entrega em 19/06/2017_x000a_"/>
    <s v="Papeleta em 321/2017"/>
    <x v="0"/>
  </r>
  <r>
    <s v="23083.005398/2015-98"/>
    <s v="002/2017"/>
    <d v="2018-03-16T00:00:00"/>
    <x v="0"/>
    <s v="Prefeitura Universitária"/>
    <n v="74"/>
    <x v="46"/>
    <s v="-"/>
    <x v="5"/>
    <n v="499.99"/>
    <n v="499.99"/>
    <x v="0"/>
    <x v="0"/>
    <x v="5"/>
    <n v="499.99"/>
    <s v="Entrega em 05/06/2017"/>
    <s v="Papeleta 336/2017"/>
    <x v="0"/>
  </r>
  <r>
    <s v="23083.005398/2015-98"/>
    <s v="002/2017"/>
    <d v="2018-03-16T00:00:00"/>
    <x v="0"/>
    <s v="Prefeitura Universitária"/>
    <n v="78"/>
    <x v="47"/>
    <s v="-"/>
    <x v="7"/>
    <n v="27.58"/>
    <n v="137.89999999999998"/>
    <x v="1"/>
    <x v="14"/>
    <x v="10"/>
    <s v="-"/>
    <s v="-"/>
    <s v="-"/>
    <x v="1"/>
  </r>
  <r>
    <s v="23083.005398/2015-98"/>
    <s v="002/2017"/>
    <d v="2018-03-16T00:00:00"/>
    <x v="0"/>
    <s v="Prefeitura Universitária"/>
    <n v="79"/>
    <x v="48"/>
    <s v="-"/>
    <x v="0"/>
    <n v="28.93"/>
    <n v="289.3"/>
    <x v="1"/>
    <x v="14"/>
    <x v="10"/>
    <s v="-"/>
    <s v="-"/>
    <s v="-"/>
    <x v="1"/>
  </r>
  <r>
    <s v="23083.005398/2015-98"/>
    <s v="002/2017"/>
    <d v="2018-03-16T00:00:00"/>
    <x v="0"/>
    <s v="Prefeitura Universitária"/>
    <n v="80"/>
    <x v="49"/>
    <s v="-"/>
    <x v="7"/>
    <n v="84.26"/>
    <n v="421.3"/>
    <x v="0"/>
    <x v="3"/>
    <x v="7"/>
    <n v="421.3"/>
    <s v="entrega em 11/07/2017_x000a_"/>
    <s v="Papeleta 365/2017"/>
    <x v="0"/>
  </r>
  <r>
    <s v="23083.005398/2015-98"/>
    <s v="002/2017"/>
    <d v="2018-03-16T00:00:00"/>
    <x v="0"/>
    <s v="Prefeitura Universitária"/>
    <n v="81"/>
    <x v="50"/>
    <s v="-"/>
    <x v="7"/>
    <n v="278"/>
    <n v="1390"/>
    <x v="0"/>
    <x v="4"/>
    <x v="7"/>
    <n v="1390"/>
    <s v="Entrega em 30/08 a 31/08/2017"/>
    <s v="Papeleta 477/2017"/>
    <x v="0"/>
  </r>
  <r>
    <s v="23083.005398/2015-98"/>
    <s v="002/2017"/>
    <d v="2018-03-16T00:00:00"/>
    <x v="0"/>
    <s v="Prefeitura Universitária"/>
    <n v="84"/>
    <x v="51"/>
    <s v="-"/>
    <x v="10"/>
    <n v="1.96"/>
    <n v="127.39999999999999"/>
    <x v="0"/>
    <x v="15"/>
    <x v="11"/>
    <n v="127.39999999999999"/>
    <s v="Entrega em 12/07/2017_x000a_"/>
    <s v="Papeleta 368/2017"/>
    <x v="0"/>
  </r>
  <r>
    <s v="23083.005398/2015-98"/>
    <s v="002/2017"/>
    <d v="2018-03-16T00:00:00"/>
    <x v="0"/>
    <s v="Prefeitura Universitária"/>
    <n v="85"/>
    <x v="52"/>
    <s v="-"/>
    <x v="10"/>
    <n v="1.54"/>
    <n v="100.10000000000001"/>
    <x v="0"/>
    <x v="15"/>
    <x v="11"/>
    <n v="100.10000000000001"/>
    <s v="Entrega em 12/07/2017_x000a_"/>
    <s v="Papeleta 368/2017"/>
    <x v="0"/>
  </r>
  <r>
    <s v="23083.005398/2015-98"/>
    <s v="002/2017"/>
    <d v="2018-03-16T00:00:00"/>
    <x v="0"/>
    <s v="Prefeitura Universitária"/>
    <n v="86"/>
    <x v="53"/>
    <s v="-"/>
    <x v="10"/>
    <n v="2.0499999999999998"/>
    <n v="133.25"/>
    <x v="0"/>
    <x v="15"/>
    <x v="11"/>
    <n v="133.25"/>
    <s v="Entrega em 12/07/2017_x000a_"/>
    <s v="Papeleta 368/2017"/>
    <x v="0"/>
  </r>
  <r>
    <s v="23083.005398/2015-98"/>
    <s v="002/2017"/>
    <d v="2018-03-16T00:00:00"/>
    <x v="0"/>
    <s v="Prefeitura Universitária"/>
    <n v="87"/>
    <x v="54"/>
    <s v="-"/>
    <x v="10"/>
    <n v="2.0499999999999998"/>
    <n v="133.25"/>
    <x v="0"/>
    <x v="15"/>
    <x v="11"/>
    <n v="133.25"/>
    <s v="Entrega em 12/07/2017_x000a_"/>
    <s v="Papeleta 368/2017"/>
    <x v="0"/>
  </r>
  <r>
    <s v="23083.005398/2015-98"/>
    <s v="002/2017"/>
    <d v="2018-03-16T00:00:00"/>
    <x v="0"/>
    <s v="Prefeitura Universitária"/>
    <n v="88"/>
    <x v="55"/>
    <s v="-"/>
    <x v="7"/>
    <n v="39.340000000000003"/>
    <n v="196.70000000000002"/>
    <x v="0"/>
    <x v="16"/>
    <x v="7"/>
    <n v="196.70000000000002"/>
    <s v="Entrega em 10/07/2017"/>
    <s v="Papeleta 358/2017"/>
    <x v="0"/>
  </r>
  <r>
    <s v="23083.005398/2015-98"/>
    <s v="002/2017"/>
    <d v="2018-03-16T00:00:00"/>
    <x v="0"/>
    <s v="Prefeitura Universitária"/>
    <n v="89"/>
    <x v="56"/>
    <s v="-"/>
    <x v="7"/>
    <n v="94.99"/>
    <n v="474.95"/>
    <x v="0"/>
    <x v="16"/>
    <x v="7"/>
    <n v="474.95"/>
    <s v="Entrega em 10/07/2017"/>
    <s v="Papeleta 358/2017"/>
    <x v="0"/>
  </r>
  <r>
    <s v="23083.005398/2015-98"/>
    <s v="002/2017"/>
    <d v="2018-03-16T00:00:00"/>
    <x v="0"/>
    <s v="Prefeitura Universitária"/>
    <n v="90"/>
    <x v="57"/>
    <s v="-"/>
    <x v="5"/>
    <n v="261.79000000000002"/>
    <n v="261.79000000000002"/>
    <x v="0"/>
    <x v="0"/>
    <x v="5"/>
    <n v="261.79000000000002"/>
    <s v="Entrega em 05/06/2017"/>
    <s v="Papeleta 336/2017"/>
    <x v="0"/>
  </r>
  <r>
    <s v="23083.005398/2015-98"/>
    <s v="002/2017"/>
    <d v="2018-03-16T00:00:00"/>
    <x v="0"/>
    <s v="Prefeitura Universitária"/>
    <n v="91"/>
    <x v="58"/>
    <s v="-"/>
    <x v="0"/>
    <n v="152.82"/>
    <n v="1528.1999999999998"/>
    <x v="0"/>
    <x v="17"/>
    <x v="0"/>
    <n v="1528.1999999999998"/>
    <s v="Entrega em 15/05/2017"/>
    <s v="Papeleta 254/2017"/>
    <x v="0"/>
  </r>
  <r>
    <s v="23083.005398/2015-98"/>
    <s v="002/2017"/>
    <d v="2018-03-16T00:00:00"/>
    <x v="0"/>
    <s v="Prefeitura Universitária"/>
    <n v="92"/>
    <x v="59"/>
    <s v="-"/>
    <x v="0"/>
    <n v="96.33"/>
    <n v="963.3"/>
    <x v="0"/>
    <x v="16"/>
    <x v="0"/>
    <n v="963.3"/>
    <s v="Entrega em 10/07/2017"/>
    <s v="Papeleta 358/2017"/>
    <x v="0"/>
  </r>
  <r>
    <s v="23083.005398/2015-98"/>
    <s v="002/2017"/>
    <d v="2018-03-16T00:00:00"/>
    <x v="0"/>
    <s v="Prefeitura Universitária"/>
    <n v="93"/>
    <x v="60"/>
    <s v="-"/>
    <x v="0"/>
    <n v="146.03"/>
    <n v="1460.3"/>
    <x v="0"/>
    <x v="17"/>
    <x v="0"/>
    <n v="1460.3"/>
    <s v="Entrega em 15/05/2017"/>
    <s v="Papeleta 254/2017"/>
    <x v="0"/>
  </r>
  <r>
    <s v="23083.005398/2015-98"/>
    <s v="002/2017"/>
    <d v="2018-03-16T00:00:00"/>
    <x v="0"/>
    <s v="Prefeitura Universitária"/>
    <n v="94"/>
    <x v="61"/>
    <s v="-"/>
    <x v="0"/>
    <n v="209.85"/>
    <n v="2098.5"/>
    <x v="0"/>
    <x v="18"/>
    <x v="0"/>
    <n v="2098.5"/>
    <s v="Entrega em 29/06/2017"/>
    <s v="Papeleta 343/2017_x000a_"/>
    <x v="0"/>
  </r>
  <r>
    <s v="23083.005398/2015-98"/>
    <s v="002/2017"/>
    <d v="2018-03-16T00:00:00"/>
    <x v="0"/>
    <s v="Prefeitura Universitária"/>
    <n v="95"/>
    <x v="62"/>
    <s v="-"/>
    <x v="0"/>
    <n v="41.99"/>
    <n v="419.90000000000003"/>
    <x v="0"/>
    <x v="0"/>
    <x v="0"/>
    <n v="419.90000000000003"/>
    <s v="Entrega em 05/06/2017"/>
    <s v="Papeleta 336/2017"/>
    <x v="0"/>
  </r>
  <r>
    <s v="23083.005398/2015-98"/>
    <s v="002/2017"/>
    <d v="2018-03-16T00:00:00"/>
    <x v="0"/>
    <s v="Prefeitura Universitária"/>
    <n v="96"/>
    <x v="63"/>
    <s v="-"/>
    <x v="0"/>
    <n v="68.989999999999995"/>
    <n v="689.9"/>
    <x v="0"/>
    <x v="17"/>
    <x v="0"/>
    <n v="689.9"/>
    <s v="Entrega em 15/05/2017"/>
    <s v="Papeleta 254/2017"/>
    <x v="0"/>
  </r>
  <r>
    <s v="23083.005398/2015-98"/>
    <s v="002/2017"/>
    <d v="2018-03-16T00:00:00"/>
    <x v="0"/>
    <s v="Prefeitura Universitária"/>
    <n v="97"/>
    <x v="64"/>
    <s v="-"/>
    <x v="0"/>
    <n v="100.78"/>
    <n v="1007.8"/>
    <x v="0"/>
    <x v="0"/>
    <x v="0"/>
    <n v="1007.8"/>
    <s v="Entrega em 05/06/2017"/>
    <s v="Papeleta 336/2017"/>
    <x v="0"/>
  </r>
  <r>
    <s v="23083.005398/2015-98"/>
    <s v="002/2017"/>
    <d v="2018-03-16T00:00:00"/>
    <x v="0"/>
    <s v="Prefeitura Universitária"/>
    <n v="98"/>
    <x v="65"/>
    <s v="-"/>
    <x v="8"/>
    <n v="55"/>
    <n v="1100"/>
    <x v="0"/>
    <x v="12"/>
    <x v="8"/>
    <n v="1100"/>
    <s v="Entrega em 29/05 e 31/05/2017"/>
    <s v="Papeleta 313/2017"/>
    <x v="0"/>
  </r>
  <r>
    <s v="23083.005398/2015-98"/>
    <s v="002/2017"/>
    <d v="2018-03-16T00:00:00"/>
    <x v="0"/>
    <s v="Prefeitura Universitária"/>
    <n v="99"/>
    <x v="66"/>
    <s v="-"/>
    <x v="7"/>
    <n v="300"/>
    <n v="1500"/>
    <x v="0"/>
    <x v="19"/>
    <x v="7"/>
    <n v="1500"/>
    <s v="Entrega em 12/07/2017"/>
    <s v="Papeleta 370/2017"/>
    <x v="0"/>
  </r>
  <r>
    <s v="23083.005398/2015-98"/>
    <s v="002/2017"/>
    <d v="2018-03-16T00:00:00"/>
    <x v="0"/>
    <s v="Prefeitura Universitária"/>
    <n v="100"/>
    <x v="67"/>
    <s v="-"/>
    <x v="0"/>
    <n v="72.81"/>
    <n v="728.1"/>
    <x v="0"/>
    <x v="19"/>
    <x v="0"/>
    <n v="728.1"/>
    <s v="Entrega em 12/07/2017"/>
    <s v="Papeleta 370/2017"/>
    <x v="0"/>
  </r>
  <r>
    <s v="23083.005398/2015-98"/>
    <s v="002/2017"/>
    <d v="2018-03-16T00:00:00"/>
    <x v="0"/>
    <s v="Prefeitura Universitária"/>
    <n v="101"/>
    <x v="68"/>
    <s v="-"/>
    <x v="0"/>
    <n v="122.99"/>
    <n v="1229.8999999999999"/>
    <x v="0"/>
    <x v="19"/>
    <x v="0"/>
    <n v="1229.8999999999999"/>
    <s v="Entrega em 12/07/2017"/>
    <s v="Papeleta 370/2017"/>
    <x v="0"/>
  </r>
  <r>
    <s v="23083.005398/2015-98"/>
    <s v="002/2017"/>
    <d v="2018-03-16T00:00:00"/>
    <x v="0"/>
    <s v="Prefeitura Universitária"/>
    <n v="102"/>
    <x v="69"/>
    <s v="-"/>
    <x v="0"/>
    <n v="150"/>
    <n v="1500"/>
    <x v="0"/>
    <x v="19"/>
    <x v="0"/>
    <n v="1500"/>
    <s v="Entrega em 12/07/2017"/>
    <s v="Papeleta 370/2017"/>
    <x v="0"/>
  </r>
  <r>
    <s v="23083.005398/2015-98"/>
    <s v="002/2017"/>
    <d v="2018-03-16T00:00:00"/>
    <x v="0"/>
    <s v="Prefeitura Universitária"/>
    <n v="103"/>
    <x v="70"/>
    <s v="-"/>
    <x v="7"/>
    <n v="51.7"/>
    <n v="258.5"/>
    <x v="0"/>
    <x v="1"/>
    <x v="7"/>
    <n v="258.5"/>
    <s v="Entrega em 05/06/2017"/>
    <s v="Papeleta 303/2017"/>
    <x v="0"/>
  </r>
  <r>
    <s v="23083.005398/2015-98"/>
    <s v="002/2017"/>
    <d v="2018-03-16T00:00:00"/>
    <x v="0"/>
    <s v="Prefeitura Universitária"/>
    <n v="104"/>
    <x v="71"/>
    <s v="-"/>
    <x v="7"/>
    <n v="70"/>
    <n v="350"/>
    <x v="1"/>
    <x v="14"/>
    <x v="10"/>
    <s v="-"/>
    <s v="-"/>
    <s v="-"/>
    <x v="1"/>
  </r>
  <r>
    <s v="23083.005398/2015-98"/>
    <s v="002/2017"/>
    <d v="2018-03-16T00:00:00"/>
    <x v="0"/>
    <s v="Prefeitura Universitária"/>
    <n v="105"/>
    <x v="72"/>
    <s v="-"/>
    <x v="1"/>
    <n v="100"/>
    <n v="200"/>
    <x v="0"/>
    <x v="1"/>
    <x v="1"/>
    <n v="200"/>
    <s v="Entrega em 05/06/2017"/>
    <s v="Papeleta 303/2017"/>
    <x v="0"/>
  </r>
  <r>
    <s v="23083.005398/2015-98"/>
    <s v="002/2017"/>
    <d v="2018-03-16T00:00:00"/>
    <x v="0"/>
    <s v="Prefeitura Universitária"/>
    <n v="107"/>
    <x v="73"/>
    <s v="-"/>
    <x v="11"/>
    <n v="11.68"/>
    <n v="151.84"/>
    <x v="1"/>
    <x v="14"/>
    <x v="10"/>
    <s v="-"/>
    <s v="-"/>
    <s v="-"/>
    <x v="1"/>
  </r>
  <r>
    <s v="23083.005398/2015-98"/>
    <s v="002/2017"/>
    <d v="2018-03-16T00:00:00"/>
    <x v="0"/>
    <s v="Prefeitura Universitária"/>
    <n v="108"/>
    <x v="74"/>
    <s v="-"/>
    <x v="12"/>
    <n v="1.5"/>
    <n v="270"/>
    <x v="0"/>
    <x v="0"/>
    <x v="12"/>
    <n v="270"/>
    <s v="Entrega em 05/06/2017"/>
    <s v="Papeleta 336/2017"/>
    <x v="0"/>
  </r>
  <r>
    <s v="23083.005398/2015-98"/>
    <s v="002/2017"/>
    <d v="2018-03-16T00:00:00"/>
    <x v="0"/>
    <s v="Prefeitura Universitária"/>
    <n v="110"/>
    <x v="75"/>
    <s v="-"/>
    <x v="13"/>
    <n v="11.63"/>
    <n v="5815"/>
    <x v="0"/>
    <x v="0"/>
    <x v="13"/>
    <n v="5815"/>
    <s v="Entrega em 05/06/2017"/>
    <s v="Papeleta 336/2017"/>
    <x v="0"/>
  </r>
  <r>
    <s v="23083.005398/2015-98"/>
    <s v="002/2017"/>
    <d v="2018-03-16T00:00:00"/>
    <x v="0"/>
    <s v="Prefeitura Universitária"/>
    <n v="111"/>
    <x v="76"/>
    <s v="-"/>
    <x v="2"/>
    <n v="2.04"/>
    <n v="204"/>
    <x v="0"/>
    <x v="8"/>
    <x v="2"/>
    <n v="204"/>
    <s v="Entrega em 26/06 e 29/06/2017"/>
    <s v="Papeleta 353/2017"/>
    <x v="0"/>
  </r>
  <r>
    <s v="23083.005398/2015-98"/>
    <s v="002/2017"/>
    <d v="2018-03-16T00:00:00"/>
    <x v="0"/>
    <s v="Prefeitura Universitária"/>
    <n v="113"/>
    <x v="77"/>
    <s v="-"/>
    <x v="3"/>
    <n v="12.54"/>
    <n v="627"/>
    <x v="0"/>
    <x v="8"/>
    <x v="3"/>
    <n v="627"/>
    <s v="Entrega em 26/06 e 29/06/2017"/>
    <s v="Papeleta 353/2017"/>
    <x v="0"/>
  </r>
  <r>
    <s v="23083.005398/2015-98"/>
    <s v="002/2017"/>
    <d v="2018-03-16T00:00:00"/>
    <x v="0"/>
    <s v="Prefeitura Universitária"/>
    <n v="114"/>
    <x v="78"/>
    <s v="-"/>
    <x v="8"/>
    <n v="124"/>
    <n v="2480"/>
    <x v="0"/>
    <x v="11"/>
    <x v="8"/>
    <n v="2480"/>
    <s v="Entrega em 07/06/2017"/>
    <s v="Papeleta 302/2017"/>
    <x v="0"/>
  </r>
  <r>
    <s v="23083.005398/2015-98"/>
    <s v="002/2017"/>
    <d v="2018-03-16T00:00:00"/>
    <x v="0"/>
    <s v="Prefeitura Universitária"/>
    <n v="115"/>
    <x v="79"/>
    <s v="-"/>
    <x v="8"/>
    <n v="30.8"/>
    <n v="616"/>
    <x v="0"/>
    <x v="11"/>
    <x v="8"/>
    <n v="616"/>
    <s v="Entrega em 07/06/2017"/>
    <s v="Papeleta 302/2017"/>
    <x v="0"/>
  </r>
  <r>
    <s v="23083.005398/2015-98"/>
    <s v="002/2017"/>
    <d v="2018-03-16T00:00:00"/>
    <x v="0"/>
    <s v="Prefeitura Universitária"/>
    <n v="116"/>
    <x v="80"/>
    <s v="-"/>
    <x v="8"/>
    <n v="93.5"/>
    <n v="1870"/>
    <x v="0"/>
    <x v="11"/>
    <x v="8"/>
    <n v="1870"/>
    <s v="Entrega em 07/06/2017"/>
    <s v="Papeleta 302/2017"/>
    <x v="0"/>
  </r>
  <r>
    <s v="23083.005398/2015-98"/>
    <s v="002/2017"/>
    <d v="2018-03-16T00:00:00"/>
    <x v="0"/>
    <s v="Prefeitura Universitária"/>
    <n v="120"/>
    <x v="81"/>
    <s v="-"/>
    <x v="2"/>
    <n v="3.89"/>
    <n v="389"/>
    <x v="0"/>
    <x v="0"/>
    <x v="2"/>
    <n v="389"/>
    <s v="Entrega em 05/06/2017"/>
    <s v="Papeleta 336/2017"/>
    <x v="0"/>
  </r>
  <r>
    <s v="23083.005398/2015-98"/>
    <s v="002/2017"/>
    <d v="2018-03-16T00:00:00"/>
    <x v="0"/>
    <s v="Prefeitura Universitária"/>
    <n v="121"/>
    <x v="82"/>
    <s v="-"/>
    <x v="2"/>
    <n v="2.13"/>
    <n v="213"/>
    <x v="0"/>
    <x v="0"/>
    <x v="2"/>
    <n v="213"/>
    <s v="Entrega em 05/06/2017"/>
    <s v="Papeleta 336/2017"/>
    <x v="0"/>
  </r>
  <r>
    <s v="23083.005398/2015-98"/>
    <s v="002/2017"/>
    <d v="2018-03-16T00:00:00"/>
    <x v="0"/>
    <s v="Prefeitura Universitária"/>
    <n v="128"/>
    <x v="83"/>
    <s v="-"/>
    <x v="14"/>
    <n v="195.8"/>
    <n v="783.2"/>
    <x v="0"/>
    <x v="9"/>
    <x v="14"/>
    <n v="783.2"/>
    <s v="Entrega em 20/07/2017_x000a_"/>
    <s v="Papeleta 372/2017"/>
    <x v="0"/>
  </r>
  <r>
    <s v="23083.005398/2015-98"/>
    <s v="002/2017"/>
    <d v="2018-03-16T00:00:00"/>
    <x v="0"/>
    <s v="Prefeitura Universitária"/>
    <n v="133"/>
    <x v="84"/>
    <s v="-"/>
    <x v="3"/>
    <n v="9.7100000000000009"/>
    <n v="485.50000000000006"/>
    <x v="0"/>
    <x v="0"/>
    <x v="3"/>
    <n v="485.50000000000006"/>
    <s v="Entrega em 05/06/2017"/>
    <s v="Papeleta 336/2017"/>
    <x v="0"/>
  </r>
  <r>
    <s v="23083.005398/2015-98"/>
    <s v="002/2017"/>
    <d v="2018-03-16T00:00:00"/>
    <x v="0"/>
    <s v="Prefeitura Universitária"/>
    <n v="135"/>
    <x v="85"/>
    <s v="-"/>
    <x v="2"/>
    <n v="23.5"/>
    <n v="2350"/>
    <x v="1"/>
    <x v="14"/>
    <x v="10"/>
    <s v="-"/>
    <s v="-"/>
    <s v="-"/>
    <x v="1"/>
  </r>
  <r>
    <s v="23083.005398/2015-98"/>
    <s v="002/2017"/>
    <d v="2018-03-16T00:00:00"/>
    <x v="0"/>
    <s v="Prefeitura Universitária"/>
    <n v="137"/>
    <x v="86"/>
    <s v="-"/>
    <x v="2"/>
    <n v="7.9"/>
    <n v="790"/>
    <x v="0"/>
    <x v="0"/>
    <x v="2"/>
    <n v="790"/>
    <s v="Entrega em 05/06/2017"/>
    <s v="Papeleta 336/2017"/>
    <x v="0"/>
  </r>
  <r>
    <s v="23083.005398/2015-98"/>
    <s v="002/2017"/>
    <d v="2018-03-16T00:00:00"/>
    <x v="0"/>
    <s v="Prefeitura Universitária"/>
    <n v="138"/>
    <x v="87"/>
    <s v="-"/>
    <x v="13"/>
    <n v="4.7"/>
    <n v="2350"/>
    <x v="0"/>
    <x v="12"/>
    <x v="13"/>
    <n v="2350"/>
    <s v="Entrega em 29/05 e 31/05/2017"/>
    <s v="Papeleta 313/2017"/>
    <x v="0"/>
  </r>
  <r>
    <s v="23083.005398/2015-98"/>
    <s v="002/2017"/>
    <d v="2018-03-16T00:00:00"/>
    <x v="0"/>
    <s v="Prefeitura Universitária"/>
    <n v="139"/>
    <x v="88"/>
    <s v="-"/>
    <x v="3"/>
    <n v="4.0999999999999996"/>
    <n v="204.99999999999997"/>
    <x v="0"/>
    <x v="0"/>
    <x v="3"/>
    <n v="204.99999999999997"/>
    <s v="Entrega em 05/06/2017"/>
    <s v="Papeleta 336/2017"/>
    <x v="0"/>
  </r>
  <r>
    <s v="23083.005398/2015-98"/>
    <s v="002/2017"/>
    <d v="2018-03-16T00:00:00"/>
    <x v="0"/>
    <s v="Prefeitura Universitária"/>
    <n v="140"/>
    <x v="89"/>
    <s v="-"/>
    <x v="3"/>
    <n v="4.3"/>
    <n v="215"/>
    <x v="0"/>
    <x v="0"/>
    <x v="3"/>
    <n v="215"/>
    <s v="Entrega em 05/06/2017"/>
    <s v="Papeleta 336/2017"/>
    <x v="0"/>
  </r>
  <r>
    <s v="23083.005398/2015-98"/>
    <s v="002/2017"/>
    <d v="2018-03-16T00:00:00"/>
    <x v="0"/>
    <s v="Prefeitura Universitária"/>
    <n v="142"/>
    <x v="90"/>
    <s v="-"/>
    <x v="15"/>
    <n v="15.9"/>
    <n v="4770"/>
    <x v="1"/>
    <x v="14"/>
    <x v="10"/>
    <s v="-"/>
    <s v="-"/>
    <s v="-"/>
    <x v="1"/>
  </r>
  <r>
    <s v="23083.005398/2015-98"/>
    <s v="002/2017"/>
    <d v="2018-03-16T00:00:00"/>
    <x v="0"/>
    <s v="Prefeitura Universitária"/>
    <n v="145"/>
    <x v="91"/>
    <s v="-"/>
    <x v="3"/>
    <n v="32.909999999999997"/>
    <n v="1645.4999999999998"/>
    <x v="0"/>
    <x v="17"/>
    <x v="3"/>
    <n v="1645.4999999999998"/>
    <s v="Entrega em 15/05/2017"/>
    <s v="Papeleta 254/2017"/>
    <x v="0"/>
  </r>
  <r>
    <s v="23083.005398/2015-98"/>
    <s v="002/2017"/>
    <d v="2018-03-16T00:00:00"/>
    <x v="0"/>
    <s v="Prefeitura Universitária"/>
    <n v="146"/>
    <x v="92"/>
    <s v="-"/>
    <x v="16"/>
    <n v="24.28"/>
    <n v="9712"/>
    <x v="0"/>
    <x v="17"/>
    <x v="15"/>
    <n v="9712"/>
    <s v="Entrega em 15/05/2017"/>
    <s v="Papeleta 254/2017"/>
    <x v="0"/>
  </r>
  <r>
    <s v="23083.005398/2015-98"/>
    <s v="002/2017"/>
    <d v="2018-03-16T00:00:00"/>
    <x v="0"/>
    <s v="Prefeitura Universitária"/>
    <n v="147"/>
    <x v="93"/>
    <s v="-"/>
    <x v="3"/>
    <n v="29.37"/>
    <n v="1468.5"/>
    <x v="0"/>
    <x v="17"/>
    <x v="3"/>
    <n v="1468.5"/>
    <s v="Entrega em 15/05/2017"/>
    <s v="Papeleta 254/2017"/>
    <x v="0"/>
  </r>
  <r>
    <s v="23083.005398/2015-98"/>
    <s v="002/2017"/>
    <d v="2018-03-16T00:00:00"/>
    <x v="0"/>
    <s v="Prefeitura Universitária"/>
    <n v="151"/>
    <x v="94"/>
    <s v="-"/>
    <x v="8"/>
    <n v="2.5"/>
    <n v="50"/>
    <x v="0"/>
    <x v="0"/>
    <x v="8"/>
    <n v="50"/>
    <s v="Entrega em 05/06/2017"/>
    <s v="Papeleta 336/2017"/>
    <x v="0"/>
  </r>
  <r>
    <s v="23083.005398/2015-98"/>
    <s v="002/2017"/>
    <d v="2018-03-16T00:00:00"/>
    <x v="0"/>
    <s v="Prefeitura Universitária"/>
    <n v="153"/>
    <x v="95"/>
    <s v="-"/>
    <x v="3"/>
    <n v="10.86"/>
    <n v="543"/>
    <x v="0"/>
    <x v="20"/>
    <x v="3"/>
    <n v="543"/>
    <s v="Entrega em 03/07/2017"/>
    <s v="Papeleta 344/2017"/>
    <x v="0"/>
  </r>
  <r>
    <s v="23083.005398/2015-98"/>
    <s v="002/2017"/>
    <d v="2018-03-16T00:00:00"/>
    <x v="0"/>
    <s v="Prefeitura Universitária"/>
    <n v="154"/>
    <x v="96"/>
    <s v="-"/>
    <x v="2"/>
    <n v="11.82"/>
    <n v="1182"/>
    <x v="0"/>
    <x v="20"/>
    <x v="2"/>
    <n v="1182"/>
    <s v="Entrega em 03/07/2017"/>
    <s v="Papeleta 344/2017"/>
    <x v="0"/>
  </r>
  <r>
    <s v="23083.005398/2015-98"/>
    <s v="002/2017"/>
    <d v="2018-03-16T00:00:00"/>
    <x v="0"/>
    <s v="Prefeitura Universitária"/>
    <n v="155"/>
    <x v="97"/>
    <s v="-"/>
    <x v="16"/>
    <n v="13.2"/>
    <n v="5280"/>
    <x v="0"/>
    <x v="20"/>
    <x v="15"/>
    <n v="5280"/>
    <s v="Entrega em 03/07/2017"/>
    <s v="Papeleta 344/2017"/>
    <x v="0"/>
  </r>
  <r>
    <s v="23083.005398/2015-98"/>
    <s v="002/2017"/>
    <d v="2018-03-16T00:00:00"/>
    <x v="0"/>
    <s v="Prefeitura Universitária"/>
    <n v="157"/>
    <x v="98"/>
    <s v="-"/>
    <x v="8"/>
    <n v="54.35"/>
    <n v="1087"/>
    <x v="0"/>
    <x v="4"/>
    <x v="8"/>
    <n v="1087"/>
    <s v="Entrega em 30/08 a 31/08/2017"/>
    <s v="Papeleta 477/2017"/>
    <x v="0"/>
  </r>
  <r>
    <s v="23083.005398/2015-98"/>
    <s v="002/2017"/>
    <d v="2018-03-16T00:00:00"/>
    <x v="0"/>
    <s v="Prefeitura Universitária"/>
    <n v="158"/>
    <x v="99"/>
    <s v="-"/>
    <x v="15"/>
    <n v="40.51"/>
    <n v="12153"/>
    <x v="0"/>
    <x v="4"/>
    <x v="16"/>
    <n v="12153"/>
    <s v="Entrega em 30/08 a 31/08/2017"/>
    <s v="Papeleta 477/2017"/>
    <x v="0"/>
  </r>
  <r>
    <s v="23083.005398/2015-98"/>
    <s v="002/2017"/>
    <d v="2018-03-16T00:00:00"/>
    <x v="0"/>
    <s v="Prefeitura Universitária"/>
    <n v="159"/>
    <x v="100"/>
    <s v="-"/>
    <x v="15"/>
    <n v="40.51"/>
    <n v="12153"/>
    <x v="0"/>
    <x v="4"/>
    <x v="16"/>
    <n v="12153"/>
    <s v="Entrega em 30/08 a 31/08/2017"/>
    <s v="Papeleta 477/2017"/>
    <x v="0"/>
  </r>
  <r>
    <s v="23083.005398/2015-98"/>
    <s v="002/2017"/>
    <d v="2018-03-16T00:00:00"/>
    <x v="0"/>
    <s v="Prefeitura Universitária"/>
    <n v="160"/>
    <x v="101"/>
    <s v="-"/>
    <x v="8"/>
    <n v="60"/>
    <n v="1200"/>
    <x v="0"/>
    <x v="4"/>
    <x v="8"/>
    <n v="1200"/>
    <s v="Entrega em 30/08 a 31/08/2017"/>
    <s v="Papeleta 477/2017"/>
    <x v="0"/>
  </r>
  <r>
    <s v="23083.005398/2015-98"/>
    <s v="002/2017"/>
    <d v="2018-03-16T00:00:00"/>
    <x v="0"/>
    <s v="Prefeitura Universitária"/>
    <n v="161"/>
    <x v="102"/>
    <s v="-"/>
    <x v="2"/>
    <n v="1.03"/>
    <n v="103"/>
    <x v="0"/>
    <x v="0"/>
    <x v="2"/>
    <n v="103"/>
    <s v="Entrega em 05/06/2017"/>
    <s v="Papeleta 336/2017"/>
    <x v="0"/>
  </r>
  <r>
    <s v="23083.005398/2015-98"/>
    <s v="002/2017"/>
    <d v="2018-03-16T00:00:00"/>
    <x v="0"/>
    <s v="Prefeitura Universitária"/>
    <n v="165"/>
    <x v="103"/>
    <s v="-"/>
    <x v="3"/>
    <n v="2.5"/>
    <n v="125"/>
    <x v="0"/>
    <x v="0"/>
    <x v="3"/>
    <n v="125"/>
    <s v="Entrega em 05/06/2017"/>
    <s v="Papeleta 336/2017"/>
    <x v="0"/>
  </r>
  <r>
    <s v="23083.005398/2015-98"/>
    <s v="002/2017"/>
    <d v="2018-03-16T00:00:00"/>
    <x v="0"/>
    <s v="Prefeitura Universitária"/>
    <n v="166"/>
    <x v="104"/>
    <s v="-"/>
    <x v="3"/>
    <n v="2.79"/>
    <n v="139.5"/>
    <x v="0"/>
    <x v="0"/>
    <x v="3"/>
    <n v="139.5"/>
    <s v="Entrega em 05/06/2017"/>
    <s v="Papeleta 336/2017"/>
    <x v="0"/>
  </r>
  <r>
    <s v="23083.005398/2015-98"/>
    <s v="002/2017"/>
    <d v="2018-03-16T00:00:00"/>
    <x v="0"/>
    <s v="Prefeitura Universitária"/>
    <n v="170"/>
    <x v="105"/>
    <s v="-"/>
    <x v="9"/>
    <n v="3"/>
    <n v="90"/>
    <x v="0"/>
    <x v="3"/>
    <x v="9"/>
    <n v="90"/>
    <s v="entrega em 11/07/2017_x000a_"/>
    <s v="Papeleta 365/2017"/>
    <x v="0"/>
  </r>
  <r>
    <s v="23083.005398/2015-98"/>
    <s v="002/2017"/>
    <d v="2018-03-16T00:00:00"/>
    <x v="0"/>
    <s v="Prefeitura Universitária"/>
    <n v="171"/>
    <x v="106"/>
    <s v="-"/>
    <x v="8"/>
    <n v="4.4000000000000004"/>
    <n v="88"/>
    <x v="0"/>
    <x v="13"/>
    <x v="8"/>
    <n v="88"/>
    <s v="Entrega em 19/06/2017_x000a_"/>
    <s v="Papeleta em 321/2017"/>
    <x v="0"/>
  </r>
  <r>
    <s v="23083.005398/2015-98"/>
    <s v="002/2017"/>
    <d v="2018-03-16T00:00:00"/>
    <x v="1"/>
    <s v="Programa de Inclusão de Plantas Medicinais no SUS em Seropédica e Atenção Farmacêutica"/>
    <n v="78"/>
    <x v="47"/>
    <s v="373/2017"/>
    <x v="1"/>
    <n v="27.58"/>
    <n v="55.16"/>
    <x v="2"/>
    <x v="21"/>
    <x v="1"/>
    <n v="55.16"/>
    <d v="2017-10-19T00:00:00"/>
    <n v="2295"/>
    <x v="0"/>
  </r>
  <r>
    <s v="23083.005398/2015-98"/>
    <s v="002/2017"/>
    <d v="2018-03-16T00:00:00"/>
    <x v="1"/>
    <s v="Programa de Inclusão de Plantas Medicinais no SUS em Seropédica e Atenção Farmacêutica"/>
    <n v="81"/>
    <x v="50"/>
    <s v="373/2017"/>
    <x v="5"/>
    <n v="278"/>
    <n v="278"/>
    <x v="2"/>
    <x v="22"/>
    <x v="5"/>
    <n v="278"/>
    <d v="2018-10-11T00:00:00"/>
    <n v="17628"/>
    <x v="0"/>
  </r>
  <r>
    <s v="23083.005398/2015-98"/>
    <s v="002/2017"/>
    <d v="2018-03-16T00:00:00"/>
    <x v="1"/>
    <s v="Programa de Inclusão de Plantas Medicinais no SUS em Seropédica e Atenção Farmacêutica"/>
    <n v="90"/>
    <x v="57"/>
    <s v="373/2017"/>
    <x v="5"/>
    <n v="261.79000000000002"/>
    <n v="261.79000000000002"/>
    <x v="2"/>
    <x v="23"/>
    <x v="5"/>
    <n v="261.79000000000002"/>
    <d v="2017-09-27T00:00:00"/>
    <n v="4813"/>
    <x v="0"/>
  </r>
  <r>
    <s v="23083.005398/2015-98"/>
    <s v="002/2017"/>
    <d v="2018-03-16T00:00:00"/>
    <x v="0"/>
    <s v="Prefeitura Universitária"/>
    <n v="146"/>
    <x v="92"/>
    <s v="-"/>
    <x v="16"/>
    <n v="24.28"/>
    <n v="9712"/>
    <x v="3"/>
    <x v="24"/>
    <x v="15"/>
    <n v="9712"/>
    <s v="-"/>
    <s v="-"/>
    <x v="2"/>
  </r>
  <r>
    <s v="23083.005398/2015-98"/>
    <s v="002/2017"/>
    <d v="2018-03-16T00:00:00"/>
    <x v="2"/>
    <s v="Pró - Reitoria de Assuntos Financeiros"/>
    <n v="43"/>
    <x v="22"/>
    <s v="411/2017"/>
    <x v="17"/>
    <n v="83.21"/>
    <n v="249.63"/>
    <x v="1"/>
    <x v="14"/>
    <x v="10"/>
    <s v="-"/>
    <s v="-"/>
    <s v="-"/>
    <x v="1"/>
  </r>
  <r>
    <s v="23083.005398/2015-98"/>
    <s v="002/2017"/>
    <d v="2018-03-16T00:00:00"/>
    <x v="2"/>
    <s v="Pró - Reitoria de Assuntos Financeiros"/>
    <n v="44"/>
    <x v="107"/>
    <s v="411/2017"/>
    <x v="17"/>
    <n v="92.1"/>
    <n v="276.29999999999995"/>
    <x v="4"/>
    <x v="25"/>
    <x v="17"/>
    <n v="276.29999999999995"/>
    <d v="2017-08-30T00:00:00"/>
    <n v="14"/>
    <x v="0"/>
  </r>
  <r>
    <s v="23083.005398/2015-98"/>
    <s v="002/2017"/>
    <d v="2018-03-16T00:00:00"/>
    <x v="2"/>
    <s v="Pró - Reitoria de Assuntos Financeiros"/>
    <n v="48"/>
    <x v="24"/>
    <s v="411/2017"/>
    <x v="14"/>
    <n v="37.1"/>
    <n v="148.4"/>
    <x v="4"/>
    <x v="26"/>
    <x v="14"/>
    <n v="148.4"/>
    <d v="2017-09-21T00:00:00"/>
    <n v="6"/>
    <x v="0"/>
  </r>
  <r>
    <s v="23083.005398/2015-98"/>
    <s v="002/2017"/>
    <d v="2018-03-16T00:00:00"/>
    <x v="2"/>
    <s v="Pró - Reitoria de Assuntos Financeiros"/>
    <n v="72"/>
    <x v="44"/>
    <s v="411/2017"/>
    <x v="14"/>
    <n v="23"/>
    <n v="92"/>
    <x v="1"/>
    <x v="14"/>
    <x v="10"/>
    <s v="-"/>
    <s v="-"/>
    <s v="-"/>
    <x v="1"/>
  </r>
  <r>
    <s v="23083.005398/2015-98"/>
    <s v="002/2017"/>
    <d v="2018-03-16T00:00:00"/>
    <x v="2"/>
    <s v="Pró - Reitoria de Assuntos Financeiros"/>
    <n v="95"/>
    <x v="62"/>
    <s v="411/2017"/>
    <x v="17"/>
    <n v="41.99"/>
    <n v="125.97"/>
    <x v="5"/>
    <x v="27"/>
    <x v="17"/>
    <n v="125.97"/>
    <d v="2017-09-27T00:00:00"/>
    <n v="4821"/>
    <x v="0"/>
  </r>
  <r>
    <s v="23083.005398/2015-98"/>
    <s v="002/2017"/>
    <d v="2018-03-16T00:00:00"/>
    <x v="2"/>
    <s v="Pró - Reitoria de Assuntos Financeiros"/>
    <n v="96"/>
    <x v="63"/>
    <s v="411/2017"/>
    <x v="17"/>
    <n v="68.989999999999995"/>
    <n v="206.96999999999997"/>
    <x v="4"/>
    <x v="28"/>
    <x v="1"/>
    <n v="137.97999999999999"/>
    <d v="2017-09-27T00:00:00"/>
    <n v="2127"/>
    <x v="3"/>
  </r>
  <r>
    <s v="23083.005398/2015-98"/>
    <s v="002/2017"/>
    <d v="2018-03-16T00:00:00"/>
    <x v="2"/>
    <s v="Pró - Reitoria de Assuntos Financeiros"/>
    <n v="97"/>
    <x v="64"/>
    <s v="411/2017"/>
    <x v="17"/>
    <n v="100.78"/>
    <n v="302.34000000000003"/>
    <x v="5"/>
    <x v="27"/>
    <x v="1"/>
    <n v="201.56"/>
    <d v="2017-09-27T00:00:00"/>
    <n v="4821"/>
    <x v="3"/>
  </r>
  <r>
    <s v="23083.005398/2015-98"/>
    <s v="002/2017"/>
    <d v="2018-03-16T00:00:00"/>
    <x v="2"/>
    <s v="Pró - Reitoria de Assuntos Financeiros"/>
    <n v="107"/>
    <x v="73"/>
    <s v="411/2017"/>
    <x v="0"/>
    <n v="11.68"/>
    <n v="116.8"/>
    <x v="1"/>
    <x v="14"/>
    <x v="10"/>
    <s v="-"/>
    <s v="-"/>
    <s v="-"/>
    <x v="4"/>
  </r>
  <r>
    <s v="23083.005398/2015-98"/>
    <s v="002/2017"/>
    <d v="2018-03-16T00:00:00"/>
    <x v="3"/>
    <s v="Departamento de Material e Serviços Auxiliares"/>
    <n v="97"/>
    <x v="64"/>
    <s v="413/2017"/>
    <x v="5"/>
    <n v="100.78"/>
    <n v="100.78"/>
    <x v="5"/>
    <x v="27"/>
    <x v="5"/>
    <n v="100.78"/>
    <d v="2017-09-27T00:00:00"/>
    <n v="4821"/>
    <x v="0"/>
  </r>
  <r>
    <s v="23083.005398/2015-98"/>
    <s v="002/2017"/>
    <d v="2018-03-16T00:00:00"/>
    <x v="3"/>
    <s v="Departamento de Material e Serviços Auxiliares"/>
    <n v="107"/>
    <x v="73"/>
    <s v="413/2017"/>
    <x v="5"/>
    <n v="11.68"/>
    <n v="11.68"/>
    <x v="1"/>
    <x v="14"/>
    <x v="10"/>
    <s v="-"/>
    <s v="-"/>
    <s v="-"/>
    <x v="4"/>
  </r>
  <r>
    <s v="23083.005398/2015-98"/>
    <s v="002/2017"/>
    <d v="2018-03-16T00:00:00"/>
    <x v="3"/>
    <s v="Departamento de Material e Serviços Auxiliares"/>
    <n v="137"/>
    <x v="86"/>
    <s v="413/2017"/>
    <x v="3"/>
    <n v="7.9"/>
    <n v="395"/>
    <x v="5"/>
    <x v="27"/>
    <x v="18"/>
    <n v="110.60000000000001"/>
    <d v="2017-09-27T00:00:00"/>
    <n v="4821"/>
    <x v="3"/>
  </r>
  <r>
    <s v="23083.005398/2015-98"/>
    <s v="002/2017"/>
    <d v="2018-03-16T00:00:00"/>
    <x v="4"/>
    <s v="Pró - Reitoria de Assuntos Estudantis"/>
    <n v="2"/>
    <x v="108"/>
    <s v="394/2017"/>
    <x v="8"/>
    <n v="0.77"/>
    <n v="15.4"/>
    <x v="1"/>
    <x v="14"/>
    <x v="10"/>
    <s v="-"/>
    <s v="-"/>
    <s v="-"/>
    <x v="4"/>
  </r>
  <r>
    <s v="23083.005398/2015-98"/>
    <s v="002/2017"/>
    <d v="2018-03-16T00:00:00"/>
    <x v="4"/>
    <s v="Pró - Reitoria de Assuntos Estudantis"/>
    <n v="3"/>
    <x v="109"/>
    <s v="394/2017"/>
    <x v="8"/>
    <n v="2.4900000000000002"/>
    <n v="49.800000000000004"/>
    <x v="5"/>
    <x v="27"/>
    <x v="8"/>
    <n v="49.800000000000004"/>
    <d v="2017-09-27T00:00:00"/>
    <n v="4821"/>
    <x v="0"/>
  </r>
  <r>
    <s v="23083.005398/2015-98"/>
    <s v="002/2017"/>
    <d v="2018-03-16T00:00:00"/>
    <x v="4"/>
    <s v="Pró - Reitoria de Assuntos Estudantis"/>
    <n v="8"/>
    <x v="4"/>
    <s v="394/2017"/>
    <x v="8"/>
    <n v="4.74"/>
    <n v="94.800000000000011"/>
    <x v="4"/>
    <x v="29"/>
    <x v="8"/>
    <n v="94.800000000000011"/>
    <d v="2017-10-09T00:00:00"/>
    <n v="44"/>
    <x v="0"/>
  </r>
  <r>
    <s v="23083.005398/2015-98"/>
    <s v="002/2017"/>
    <d v="2018-03-16T00:00:00"/>
    <x v="4"/>
    <s v="Pró - Reitoria de Assuntos Estudantis"/>
    <n v="9"/>
    <x v="5"/>
    <s v="394/2017"/>
    <x v="18"/>
    <n v="1.38"/>
    <n v="206.99999999999997"/>
    <x v="5"/>
    <x v="27"/>
    <x v="19"/>
    <n v="82.8"/>
    <d v="2017-09-27T00:00:00"/>
    <n v="4821"/>
    <x v="3"/>
  </r>
  <r>
    <s v="23083.005398/2015-98"/>
    <s v="002/2017"/>
    <d v="2018-03-16T00:00:00"/>
    <x v="4"/>
    <s v="Pró - Reitoria de Assuntos Estudantis"/>
    <n v="15"/>
    <x v="110"/>
    <s v="394/2017"/>
    <x v="8"/>
    <n v="0.47"/>
    <n v="9.3999999999999986"/>
    <x v="5"/>
    <x v="27"/>
    <x v="8"/>
    <n v="9.3999999999999986"/>
    <d v="2017-09-27T00:00:00"/>
    <n v="4821"/>
    <x v="0"/>
  </r>
  <r>
    <s v="23083.005398/2015-98"/>
    <s v="002/2017"/>
    <d v="2018-03-16T00:00:00"/>
    <x v="4"/>
    <s v="Pró - Reitoria de Assuntos Estudantis"/>
    <n v="32"/>
    <x v="111"/>
    <s v="394/2017"/>
    <x v="8"/>
    <n v="9.74"/>
    <n v="194.8"/>
    <x v="4"/>
    <x v="30"/>
    <x v="8"/>
    <n v="194.8"/>
    <d v="2017-10-04T00:00:00"/>
    <d v="1906-04-06T00:00:00"/>
    <x v="0"/>
  </r>
  <r>
    <s v="23083.005398/2015-98"/>
    <s v="002/2017"/>
    <d v="2018-03-16T00:00:00"/>
    <x v="4"/>
    <s v="Pró - Reitoria de Assuntos Estudantis"/>
    <n v="38"/>
    <x v="18"/>
    <s v="394/2017"/>
    <x v="0"/>
    <n v="3.9"/>
    <n v="39"/>
    <x v="4"/>
    <x v="31"/>
    <x v="0"/>
    <n v="39"/>
    <d v="2017-10-19T00:00:00"/>
    <n v="18043"/>
    <x v="0"/>
  </r>
  <r>
    <s v="23083.005398/2015-98"/>
    <s v="002/2017"/>
    <d v="2018-03-16T00:00:00"/>
    <x v="4"/>
    <s v="Pró - Reitoria de Assuntos Estudantis"/>
    <n v="37"/>
    <x v="17"/>
    <s v="394/2017"/>
    <x v="0"/>
    <n v="10.08"/>
    <n v="100.8"/>
    <x v="4"/>
    <x v="31"/>
    <x v="0"/>
    <n v="100.8"/>
    <d v="2017-10-19T00:00:00"/>
    <n v="18043"/>
    <x v="0"/>
  </r>
  <r>
    <s v="23083.005398/2015-98"/>
    <s v="002/2017"/>
    <d v="2018-03-16T00:00:00"/>
    <x v="4"/>
    <s v="Pró - Reitoria de Assuntos Estudantis"/>
    <n v="39"/>
    <x v="19"/>
    <s v="394/2017"/>
    <x v="0"/>
    <n v="9.6300000000000008"/>
    <n v="96.300000000000011"/>
    <x v="4"/>
    <x v="31"/>
    <x v="0"/>
    <n v="96.300000000000011"/>
    <d v="2017-10-19T00:00:00"/>
    <n v="18043"/>
    <x v="0"/>
  </r>
  <r>
    <s v="23083.005398/2015-98"/>
    <s v="002/2017"/>
    <d v="2018-03-16T00:00:00"/>
    <x v="4"/>
    <s v="Pró - Reitoria de Assuntos Estudantis"/>
    <n v="50"/>
    <x v="26"/>
    <s v="394/2017"/>
    <x v="0"/>
    <n v="37.700000000000003"/>
    <n v="377"/>
    <x v="4"/>
    <x v="26"/>
    <x v="0"/>
    <n v="377"/>
    <d v="2017-09-21T00:00:00"/>
    <n v="6"/>
    <x v="0"/>
  </r>
  <r>
    <s v="23083.005398/2015-98"/>
    <s v="002/2017"/>
    <d v="2018-03-16T00:00:00"/>
    <x v="4"/>
    <s v="Pró - Reitoria de Assuntos Estudantis"/>
    <n v="51"/>
    <x v="27"/>
    <s v="394/2017"/>
    <x v="0"/>
    <n v="17.45"/>
    <n v="174.5"/>
    <x v="4"/>
    <x v="32"/>
    <x v="0"/>
    <n v="174.5"/>
    <s v="Em andamento"/>
    <s v="-"/>
    <x v="0"/>
  </r>
  <r>
    <s v="23083.005398/2015-98"/>
    <s v="002/2017"/>
    <d v="2018-03-16T00:00:00"/>
    <x v="4"/>
    <s v="Pró - Reitoria de Assuntos Estudantis"/>
    <n v="53"/>
    <x v="29"/>
    <s v="394/2017"/>
    <x v="0"/>
    <n v="4.82"/>
    <n v="48.2"/>
    <x v="4"/>
    <x v="32"/>
    <x v="0"/>
    <n v="48.2"/>
    <s v="Em andamento"/>
    <s v="-"/>
    <x v="0"/>
  </r>
  <r>
    <s v="23083.005398/2015-98"/>
    <s v="002/2017"/>
    <d v="2018-03-16T00:00:00"/>
    <x v="4"/>
    <s v="Pró - Reitoria de Assuntos Estudantis"/>
    <n v="55"/>
    <x v="30"/>
    <s v="394/2017"/>
    <x v="9"/>
    <n v="8.6"/>
    <n v="258"/>
    <x v="4"/>
    <x v="26"/>
    <x v="9"/>
    <n v="258"/>
    <d v="2017-09-21T00:00:00"/>
    <n v="6"/>
    <x v="0"/>
  </r>
  <r>
    <s v="23083.005398/2015-98"/>
    <s v="002/2017"/>
    <d v="2018-03-16T00:00:00"/>
    <x v="4"/>
    <s v="Pró - Reitoria de Assuntos Estudantis"/>
    <n v="58"/>
    <x v="32"/>
    <s v="394/2017"/>
    <x v="9"/>
    <n v="13"/>
    <n v="390"/>
    <x v="4"/>
    <x v="26"/>
    <x v="9"/>
    <n v="390"/>
    <d v="2017-09-21T00:00:00"/>
    <n v="6"/>
    <x v="0"/>
  </r>
  <r>
    <s v="23083.005398/2015-98"/>
    <s v="002/2017"/>
    <d v="2018-03-16T00:00:00"/>
    <x v="4"/>
    <s v="Pró - Reitoria de Assuntos Estudantis"/>
    <n v="73"/>
    <x v="45"/>
    <s v="394/2017"/>
    <x v="9"/>
    <n v="52.44"/>
    <n v="1573.1999999999998"/>
    <x v="4"/>
    <x v="33"/>
    <x v="20"/>
    <n v="786.59999999999991"/>
    <s v="Em andamento"/>
    <s v="-"/>
    <x v="3"/>
  </r>
  <r>
    <s v="23083.005398/2015-98"/>
    <s v="002/2017"/>
    <d v="2018-03-16T00:00:00"/>
    <x v="4"/>
    <s v="Pró - Reitoria de Assuntos Estudantis"/>
    <n v="89"/>
    <x v="56"/>
    <s v="394/2017"/>
    <x v="17"/>
    <n v="94.99"/>
    <n v="284.96999999999997"/>
    <x v="4"/>
    <x v="34"/>
    <x v="5"/>
    <n v="94.99"/>
    <d v="2017-10-18T00:00:00"/>
    <n v="3894"/>
    <x v="3"/>
  </r>
  <r>
    <s v="23083.005398/2015-98"/>
    <s v="002/2017"/>
    <d v="2018-03-16T00:00:00"/>
    <x v="4"/>
    <s v="Pró - Reitoria de Assuntos Estudantis"/>
    <n v="90"/>
    <x v="57"/>
    <s v="394/2017"/>
    <x v="5"/>
    <n v="261.79000000000002"/>
    <n v="261.79000000000002"/>
    <x v="5"/>
    <x v="27"/>
    <x v="5"/>
    <n v="261.79000000000002"/>
    <d v="2017-09-27T00:00:00"/>
    <n v="4821"/>
    <x v="0"/>
  </r>
  <r>
    <s v="23083.005398/2015-98"/>
    <s v="002/2017"/>
    <d v="2018-03-16T00:00:00"/>
    <x v="4"/>
    <s v="Pró - Reitoria de Assuntos Estudantis"/>
    <n v="95"/>
    <x v="62"/>
    <s v="394/2017"/>
    <x v="7"/>
    <n v="41.99"/>
    <n v="209.95000000000002"/>
    <x v="5"/>
    <x v="27"/>
    <x v="7"/>
    <n v="209.95000000000002"/>
    <d v="2017-09-27T00:00:00"/>
    <n v="4821"/>
    <x v="0"/>
  </r>
  <r>
    <s v="23083.005398/2015-98"/>
    <s v="002/2017"/>
    <d v="2018-03-16T00:00:00"/>
    <x v="4"/>
    <s v="Pró - Reitoria de Assuntos Estudantis"/>
    <n v="96"/>
    <x v="63"/>
    <s v="394/2017"/>
    <x v="7"/>
    <n v="68.989999999999995"/>
    <n v="344.95"/>
    <x v="4"/>
    <x v="28"/>
    <x v="1"/>
    <n v="137.97999999999999"/>
    <d v="2017-09-27T00:00:00"/>
    <n v="2127"/>
    <x v="0"/>
  </r>
  <r>
    <s v="23083.005398/2015-98"/>
    <s v="002/2017"/>
    <d v="2018-03-16T00:00:00"/>
    <x v="4"/>
    <s v="Pró - Reitoria de Assuntos Estudantis"/>
    <n v="91"/>
    <x v="58"/>
    <s v="394/2017"/>
    <x v="1"/>
    <n v="152.82"/>
    <n v="305.64"/>
    <x v="4"/>
    <x v="28"/>
    <x v="1"/>
    <n v="305.64"/>
    <d v="2017-09-27T00:00:00"/>
    <n v="2127"/>
    <x v="0"/>
  </r>
  <r>
    <s v="23083.005398/2015-98"/>
    <s v="002/2017"/>
    <d v="2018-03-16T00:00:00"/>
    <x v="4"/>
    <s v="Pró - Reitoria de Assuntos Estudantis"/>
    <n v="98"/>
    <x v="65"/>
    <s v="394/2017"/>
    <x v="14"/>
    <n v="55"/>
    <n v="220"/>
    <x v="1"/>
    <x v="14"/>
    <x v="10"/>
    <s v="-"/>
    <s v="-"/>
    <s v="-"/>
    <x v="1"/>
  </r>
  <r>
    <s v="23083.005398/2015-98"/>
    <s v="002/2017"/>
    <d v="2018-03-16T00:00:00"/>
    <x v="4"/>
    <s v="Pró - Reitoria de Assuntos Estudantis"/>
    <n v="97"/>
    <x v="64"/>
    <s v="394/2017"/>
    <x v="14"/>
    <n v="100.78"/>
    <n v="403.12"/>
    <x v="5"/>
    <x v="27"/>
    <x v="1"/>
    <n v="201.56"/>
    <d v="2017-09-27T00:00:00"/>
    <n v="4821"/>
    <x v="3"/>
  </r>
  <r>
    <s v="23083.005398/2015-98"/>
    <s v="002/2017"/>
    <d v="2018-03-16T00:00:00"/>
    <x v="4"/>
    <s v="Pró - Reitoria de Assuntos Estudantis"/>
    <n v="92"/>
    <x v="59"/>
    <s v="394/2017"/>
    <x v="14"/>
    <n v="96.33"/>
    <n v="385.32"/>
    <x v="4"/>
    <x v="34"/>
    <x v="14"/>
    <n v="385.32"/>
    <d v="2017-10-18T00:00:00"/>
    <n v="3894"/>
    <x v="0"/>
  </r>
  <r>
    <s v="23083.005398/2015-98"/>
    <s v="002/2017"/>
    <d v="2018-03-16T00:00:00"/>
    <x v="4"/>
    <s v="Pró - Reitoria de Assuntos Estudantis"/>
    <n v="93"/>
    <x v="60"/>
    <s v="394/2017"/>
    <x v="14"/>
    <n v="146.03"/>
    <n v="584.12"/>
    <x v="4"/>
    <x v="28"/>
    <x v="17"/>
    <n v="438.09000000000003"/>
    <d v="2017-09-27T00:00:00"/>
    <n v="2127"/>
    <x v="0"/>
  </r>
  <r>
    <s v="23083.005398/2015-98"/>
    <s v="002/2017"/>
    <d v="2018-03-16T00:00:00"/>
    <x v="4"/>
    <s v="Pró - Reitoria de Assuntos Estudantis"/>
    <n v="107"/>
    <x v="73"/>
    <s v="394/2017"/>
    <x v="7"/>
    <n v="11.68"/>
    <n v="58.4"/>
    <x v="4"/>
    <x v="30"/>
    <x v="14"/>
    <n v="46.72"/>
    <d v="2017-10-04T00:00:00"/>
    <d v="1906-04-06T00:00:00"/>
    <x v="3"/>
  </r>
  <r>
    <s v="23083.005398/2015-98"/>
    <s v="002/2017"/>
    <d v="2018-03-16T00:00:00"/>
    <x v="4"/>
    <s v="Pró - Reitoria de Assuntos Estudantis"/>
    <n v="110"/>
    <x v="75"/>
    <s v="394/2017"/>
    <x v="2"/>
    <n v="11.63"/>
    <n v="1163"/>
    <x v="5"/>
    <x v="27"/>
    <x v="2"/>
    <n v="1163"/>
    <d v="2017-09-27T00:00:00"/>
    <n v="4821"/>
    <x v="0"/>
  </r>
  <r>
    <s v="23083.005398/2015-98"/>
    <s v="002/2017"/>
    <d v="2018-03-16T00:00:00"/>
    <x v="4"/>
    <s v="Pró - Reitoria de Assuntos Estudantis"/>
    <n v="113"/>
    <x v="77"/>
    <s v="394/2017"/>
    <x v="8"/>
    <n v="12.54"/>
    <n v="250.79999999999998"/>
    <x v="4"/>
    <x v="32"/>
    <x v="8"/>
    <n v="250.79999999999998"/>
    <s v="Em andamento"/>
    <s v="-"/>
    <x v="0"/>
  </r>
  <r>
    <s v="23083.005398/2015-98"/>
    <s v="002/2017"/>
    <d v="2018-03-16T00:00:00"/>
    <x v="4"/>
    <s v="Pró - Reitoria de Assuntos Estudantis"/>
    <n v="111"/>
    <x v="76"/>
    <s v="394/2017"/>
    <x v="8"/>
    <n v="2.04"/>
    <n v="40.799999999999997"/>
    <x v="4"/>
    <x v="32"/>
    <x v="20"/>
    <n v="30.6"/>
    <s v="Em andamento"/>
    <s v="-"/>
    <x v="3"/>
  </r>
  <r>
    <s v="23083.005398/2015-98"/>
    <s v="002/2017"/>
    <d v="2018-03-16T00:00:00"/>
    <x v="4"/>
    <s v="Pró - Reitoria de Assuntos Estudantis"/>
    <n v="114"/>
    <x v="78"/>
    <s v="394/2017"/>
    <x v="0"/>
    <n v="124"/>
    <n v="1240"/>
    <x v="4"/>
    <x v="25"/>
    <x v="0"/>
    <n v="1240"/>
    <d v="2017-08-30T00:00:00"/>
    <n v="14"/>
    <x v="0"/>
  </r>
  <r>
    <s v="23083.005398/2015-98"/>
    <s v="002/2017"/>
    <d v="2018-03-16T00:00:00"/>
    <x v="4"/>
    <s v="Pró - Reitoria de Assuntos Estudantis"/>
    <n v="115"/>
    <x v="79"/>
    <s v="394/2017"/>
    <x v="0"/>
    <n v="30.8"/>
    <n v="308"/>
    <x v="4"/>
    <x v="25"/>
    <x v="0"/>
    <n v="308"/>
    <d v="2017-08-30T00:00:00"/>
    <n v="14"/>
    <x v="0"/>
  </r>
  <r>
    <s v="23083.005398/2015-98"/>
    <s v="002/2017"/>
    <d v="2018-03-16T00:00:00"/>
    <x v="4"/>
    <s v="Pró - Reitoria de Assuntos Estudantis"/>
    <n v="116"/>
    <x v="80"/>
    <s v="394/2017"/>
    <x v="0"/>
    <n v="93.5"/>
    <n v="935"/>
    <x v="4"/>
    <x v="25"/>
    <x v="0"/>
    <n v="935"/>
    <d v="2017-08-30T00:00:00"/>
    <n v="14"/>
    <x v="0"/>
  </r>
  <r>
    <s v="23083.005398/2015-98"/>
    <s v="002/2017"/>
    <d v="2018-03-16T00:00:00"/>
    <x v="4"/>
    <s v="Pró - Reitoria de Assuntos Estudantis"/>
    <n v="117"/>
    <x v="112"/>
    <s v="394/2017"/>
    <x v="7"/>
    <n v="12.25"/>
    <n v="61.25"/>
    <x v="4"/>
    <x v="31"/>
    <x v="7"/>
    <n v="61.25"/>
    <d v="2017-10-19T00:00:00"/>
    <n v="18043"/>
    <x v="0"/>
  </r>
  <r>
    <s v="23083.005398/2015-98"/>
    <s v="002/2017"/>
    <d v="2018-03-16T00:00:00"/>
    <x v="4"/>
    <s v="Pró - Reitoria de Assuntos Estudantis"/>
    <n v="119"/>
    <x v="113"/>
    <s v="394/2017"/>
    <x v="3"/>
    <n v="5.51"/>
    <n v="275.5"/>
    <x v="4"/>
    <x v="33"/>
    <x v="3"/>
    <n v="275.5"/>
    <d v="2017-10-05T00:00:00"/>
    <n v="979"/>
    <x v="0"/>
  </r>
  <r>
    <s v="23083.005398/2015-98"/>
    <s v="002/2017"/>
    <d v="2018-03-16T00:00:00"/>
    <x v="4"/>
    <s v="Pró - Reitoria de Assuntos Estudantis"/>
    <n v="121"/>
    <x v="82"/>
    <s v="394/2017"/>
    <x v="2"/>
    <n v="2.13"/>
    <n v="213"/>
    <x v="5"/>
    <x v="27"/>
    <x v="9"/>
    <n v="63.9"/>
    <d v="2017-09-27T00:00:00"/>
    <n v="4821"/>
    <x v="3"/>
  </r>
  <r>
    <s v="23083.005398/2015-98"/>
    <s v="002/2017"/>
    <d v="2018-03-16T00:00:00"/>
    <x v="4"/>
    <s v="Pró - Reitoria de Assuntos Estudantis"/>
    <n v="133"/>
    <x v="84"/>
    <s v="394/2017"/>
    <x v="15"/>
    <n v="9.7100000000000009"/>
    <n v="2913.0000000000005"/>
    <x v="5"/>
    <x v="27"/>
    <x v="2"/>
    <n v="971.00000000000011"/>
    <d v="2017-09-27T00:00:00"/>
    <n v="4821"/>
    <x v="3"/>
  </r>
  <r>
    <s v="23083.005398/2015-98"/>
    <s v="002/2017"/>
    <d v="2018-03-16T00:00:00"/>
    <x v="4"/>
    <s v="Pró - Reitoria de Assuntos Estudantis"/>
    <n v="135"/>
    <x v="85"/>
    <s v="394/2017"/>
    <x v="15"/>
    <n v="23.5"/>
    <n v="7050"/>
    <x v="4"/>
    <x v="30"/>
    <x v="21"/>
    <n v="3172.5"/>
    <d v="2017-10-04T00:00:00"/>
    <d v="1906-04-06T00:00:00"/>
    <x v="3"/>
  </r>
  <r>
    <s v="23083.005398/2015-98"/>
    <s v="002/2017"/>
    <d v="2018-03-16T00:00:00"/>
    <x v="4"/>
    <s v="Pró - Reitoria de Assuntos Estudantis"/>
    <n v="139"/>
    <x v="88"/>
    <s v="394/2017"/>
    <x v="15"/>
    <n v="4.0999999999999996"/>
    <n v="1230"/>
    <x v="5"/>
    <x v="27"/>
    <x v="22"/>
    <n v="615"/>
    <d v="2017-09-27T00:00:00"/>
    <n v="4821"/>
    <x v="3"/>
  </r>
  <r>
    <s v="23083.005398/2015-98"/>
    <s v="002/2017"/>
    <d v="2018-03-16T00:00:00"/>
    <x v="4"/>
    <s v="Pró - Reitoria de Assuntos Estudantis"/>
    <n v="153"/>
    <x v="95"/>
    <s v="394/2017"/>
    <x v="18"/>
    <n v="10.86"/>
    <n v="1629"/>
    <x v="4"/>
    <x v="35"/>
    <x v="2"/>
    <n v="1086"/>
    <d v="2017-08-31T00:00:00"/>
    <n v="2322"/>
    <x v="3"/>
  </r>
  <r>
    <s v="23083.005398/2015-98"/>
    <s v="002/2017"/>
    <d v="2018-03-16T00:00:00"/>
    <x v="4"/>
    <s v="Pró - Reitoria de Assuntos Estudantis"/>
    <n v="155"/>
    <x v="97"/>
    <s v="394/2017"/>
    <x v="15"/>
    <n v="13.2"/>
    <n v="3960"/>
    <x v="4"/>
    <x v="35"/>
    <x v="23"/>
    <n v="2164.7999999999997"/>
    <d v="2017-08-31T00:00:00"/>
    <n v="2322"/>
    <x v="3"/>
  </r>
  <r>
    <s v="23083.005398/2015-98"/>
    <s v="002/2017"/>
    <d v="2018-03-16T00:00:00"/>
    <x v="4"/>
    <s v="Pró - Reitoria de Assuntos Estudantis"/>
    <n v="161"/>
    <x v="102"/>
    <s v="394/2017"/>
    <x v="19"/>
    <n v="1.03"/>
    <n v="257.5"/>
    <x v="5"/>
    <x v="27"/>
    <x v="22"/>
    <n v="154.5"/>
    <d v="2017-09-27T00:00:00"/>
    <n v="4821"/>
    <x v="3"/>
  </r>
  <r>
    <s v="23083.005398/2015-98"/>
    <s v="002/2017"/>
    <d v="2018-03-16T00:00:00"/>
    <x v="4"/>
    <s v="Pró - Reitoria de Assuntos Estudantis"/>
    <n v="163"/>
    <x v="114"/>
    <s v="394/2017"/>
    <x v="0"/>
    <n v="2.8"/>
    <n v="28"/>
    <x v="5"/>
    <x v="27"/>
    <x v="0"/>
    <n v="28"/>
    <d v="2017-09-27T00:00:00"/>
    <n v="4821"/>
    <x v="0"/>
  </r>
  <r>
    <s v="23083.005398/2015-98"/>
    <s v="002/2017"/>
    <d v="2018-03-16T00:00:00"/>
    <x v="4"/>
    <s v="Pró - Reitoria de Assuntos Estudantis"/>
    <n v="165"/>
    <x v="103"/>
    <s v="394/2017"/>
    <x v="2"/>
    <n v="2.5"/>
    <n v="250"/>
    <x v="5"/>
    <x v="27"/>
    <x v="3"/>
    <n v="125"/>
    <d v="2017-09-27T00:00:00"/>
    <n v="4821"/>
    <x v="3"/>
  </r>
  <r>
    <s v="23083.005398/2015-98"/>
    <s v="002/2017"/>
    <d v="2018-03-16T00:00:00"/>
    <x v="4"/>
    <s v="Pró - Reitoria de Assuntos Estudantis"/>
    <n v="166"/>
    <x v="104"/>
    <s v="394/2017"/>
    <x v="3"/>
    <n v="2.79"/>
    <n v="139.5"/>
    <x v="5"/>
    <x v="27"/>
    <x v="9"/>
    <n v="83.7"/>
    <d v="2017-09-27T00:00:00"/>
    <n v="4821"/>
    <x v="3"/>
  </r>
  <r>
    <s v="23083.005398/2015-98"/>
    <s v="002/2017"/>
    <d v="2018-03-16T00:00:00"/>
    <x v="4"/>
    <s v="Pró - Reitoria de Assuntos Estudantis"/>
    <n v="167"/>
    <x v="115"/>
    <s v="394/2017"/>
    <x v="2"/>
    <n v="4.12"/>
    <n v="412"/>
    <x v="5"/>
    <x v="27"/>
    <x v="19"/>
    <n v="247.20000000000002"/>
    <d v="2017-09-27T00:00:00"/>
    <n v="4821"/>
    <x v="3"/>
  </r>
  <r>
    <s v="23083.005398/2015-98"/>
    <s v="002/2017"/>
    <d v="2018-03-16T00:00:00"/>
    <x v="4"/>
    <s v="Pró - Reitoria de Assuntos Estudantis"/>
    <n v="168"/>
    <x v="116"/>
    <s v="394/2017"/>
    <x v="0"/>
    <n v="2.78"/>
    <n v="27.799999999999997"/>
    <x v="5"/>
    <x v="27"/>
    <x v="0"/>
    <n v="27.799999999999997"/>
    <d v="2017-09-27T00:00:00"/>
    <n v="4821"/>
    <x v="0"/>
  </r>
  <r>
    <s v="23083.005398/2015-98"/>
    <s v="002/2017"/>
    <d v="2018-03-16T00:00:00"/>
    <x v="5"/>
    <s v="Pró - Reitoria de Ensino e Graduação"/>
    <n v="89"/>
    <x v="56"/>
    <s v="456/2017"/>
    <x v="1"/>
    <n v="94.99"/>
    <n v="189.98"/>
    <x v="1"/>
    <x v="14"/>
    <x v="10"/>
    <s v="-"/>
    <s v="-"/>
    <s v="-"/>
    <x v="4"/>
  </r>
  <r>
    <s v="23083.005398/2015-98"/>
    <s v="002/2017"/>
    <d v="2018-03-16T00:00:00"/>
    <x v="5"/>
    <s v="Pró - Reitoria de Ensino e Graduação"/>
    <n v="88"/>
    <x v="55"/>
    <s v="456/2017"/>
    <x v="17"/>
    <n v="39.340000000000003"/>
    <n v="118.02000000000001"/>
    <x v="4"/>
    <x v="34"/>
    <x v="17"/>
    <n v="118.02000000000001"/>
    <d v="2017-10-18T00:00:00"/>
    <n v="3894"/>
    <x v="0"/>
  </r>
  <r>
    <s v="23083.005398/2015-98"/>
    <s v="002/2017"/>
    <d v="2018-03-16T00:00:00"/>
    <x v="5"/>
    <s v="Pró - Reitoria de Ensino e Graduação"/>
    <n v="138"/>
    <x v="87"/>
    <s v="456/2017"/>
    <x v="16"/>
    <n v="4.7"/>
    <n v="1880"/>
    <x v="1"/>
    <x v="14"/>
    <x v="10"/>
    <s v="-"/>
    <s v="-"/>
    <s v="-"/>
    <x v="1"/>
  </r>
  <r>
    <s v="23083.005398/2015-98"/>
    <s v="002/2017"/>
    <d v="2018-03-16T00:00:00"/>
    <x v="6"/>
    <s v="CTUR"/>
    <n v="5"/>
    <x v="117"/>
    <s v="417/2017"/>
    <x v="7"/>
    <n v="218.99"/>
    <n v="1094.95"/>
    <x v="4"/>
    <x v="36"/>
    <x v="7"/>
    <n v="1094.95"/>
    <s v="11/10/2017_x000a_"/>
    <n v="107"/>
    <x v="0"/>
  </r>
  <r>
    <s v="23083.005398/2015-98"/>
    <s v="002/2017"/>
    <d v="2018-03-16T00:00:00"/>
    <x v="6"/>
    <s v="CTUR"/>
    <n v="10"/>
    <x v="6"/>
    <s v="417/2017"/>
    <x v="20"/>
    <n v="15"/>
    <n v="225"/>
    <x v="4"/>
    <x v="37"/>
    <x v="20"/>
    <n v="225"/>
    <d v="2017-10-19T00:00:00"/>
    <n v="18044"/>
    <x v="0"/>
  </r>
  <r>
    <s v="23083.005398/2015-98"/>
    <s v="002/2017"/>
    <d v="2018-03-16T00:00:00"/>
    <x v="6"/>
    <s v="CTUR"/>
    <n v="24"/>
    <x v="14"/>
    <s v="417/2017"/>
    <x v="19"/>
    <n v="5.55"/>
    <n v="1387.5"/>
    <x v="4"/>
    <x v="38"/>
    <x v="24"/>
    <n v="1387.5"/>
    <d v="2017-09-27T00:00:00"/>
    <n v="4643"/>
    <x v="0"/>
  </r>
  <r>
    <s v="23083.005398/2015-98"/>
    <s v="002/2017"/>
    <d v="2018-03-16T00:00:00"/>
    <x v="6"/>
    <s v="CTUR"/>
    <n v="33"/>
    <x v="118"/>
    <s v="417/2017"/>
    <x v="0"/>
    <n v="9.18"/>
    <n v="91.8"/>
    <x v="4"/>
    <x v="39"/>
    <x v="0"/>
    <n v="91.8"/>
    <d v="2017-09-19T00:00:00"/>
    <n v="487"/>
    <x v="0"/>
  </r>
  <r>
    <s v="23083.005398/2015-98"/>
    <s v="002/2017"/>
    <d v="2018-03-16T00:00:00"/>
    <x v="6"/>
    <s v="CTUR"/>
    <n v="47"/>
    <x v="23"/>
    <s v="417/2017"/>
    <x v="7"/>
    <n v="16.02"/>
    <n v="80.099999999999994"/>
    <x v="4"/>
    <x v="40"/>
    <x v="7"/>
    <n v="80.099999999999994"/>
    <d v="2017-09-12T00:00:00"/>
    <n v="1921"/>
    <x v="0"/>
  </r>
  <r>
    <s v="23083.005398/2015-98"/>
    <s v="002/2017"/>
    <d v="2018-03-16T00:00:00"/>
    <x v="6"/>
    <s v="CTUR"/>
    <n v="53"/>
    <x v="29"/>
    <s v="417/2017"/>
    <x v="7"/>
    <n v="4.82"/>
    <n v="24.1"/>
    <x v="4"/>
    <x v="40"/>
    <x v="7"/>
    <n v="24.1"/>
    <d v="2017-09-12T00:00:00"/>
    <n v="1921"/>
    <x v="0"/>
  </r>
  <r>
    <s v="23083.005398/2015-98"/>
    <s v="002/2017"/>
    <d v="2018-03-16T00:00:00"/>
    <x v="6"/>
    <s v="CTUR"/>
    <n v="60"/>
    <x v="119"/>
    <s v="417/2017"/>
    <x v="1"/>
    <n v="44"/>
    <n v="88"/>
    <x v="4"/>
    <x v="41"/>
    <x v="1"/>
    <n v="88"/>
    <d v="2017-09-21T00:00:00"/>
    <n v="4"/>
    <x v="0"/>
  </r>
  <r>
    <s v="23083.005398/2015-98"/>
    <s v="002/2017"/>
    <d v="2018-03-16T00:00:00"/>
    <x v="6"/>
    <s v="CTUR"/>
    <n v="89"/>
    <x v="56"/>
    <s v="417/2017"/>
    <x v="7"/>
    <n v="94.99"/>
    <n v="474.95"/>
    <x v="4"/>
    <x v="42"/>
    <x v="1"/>
    <n v="189.98"/>
    <s v="Em andamento"/>
    <s v="-"/>
    <x v="3"/>
  </r>
  <r>
    <s v="23083.005398/2015-98"/>
    <s v="002/2017"/>
    <d v="2018-03-16T00:00:00"/>
    <x v="6"/>
    <s v="CTUR"/>
    <n v="90"/>
    <x v="57"/>
    <s v="417/2017"/>
    <x v="1"/>
    <n v="261.79000000000002"/>
    <n v="523.58000000000004"/>
    <x v="5"/>
    <x v="43"/>
    <x v="1"/>
    <n v="523.58000000000004"/>
    <s v=" _x000a_27/09/2017"/>
    <n v="4840"/>
    <x v="0"/>
  </r>
  <r>
    <s v="23083.005398/2015-98"/>
    <s v="002/2017"/>
    <d v="2018-03-16T00:00:00"/>
    <x v="6"/>
    <s v="CTUR"/>
    <n v="96"/>
    <x v="63"/>
    <s v="417/2017"/>
    <x v="14"/>
    <n v="68.989999999999995"/>
    <n v="275.95999999999998"/>
    <x v="4"/>
    <x v="44"/>
    <x v="1"/>
    <n v="137.97999999999999"/>
    <d v="2017-09-28T00:00:00"/>
    <n v="2128"/>
    <x v="0"/>
  </r>
  <r>
    <s v="23083.005398/2015-98"/>
    <s v="002/2017"/>
    <d v="2018-03-16T00:00:00"/>
    <x v="6"/>
    <s v="CTUR"/>
    <n v="91"/>
    <x v="58"/>
    <s v="417/2017"/>
    <x v="1"/>
    <n v="152.82"/>
    <n v="305.64"/>
    <x v="4"/>
    <x v="44"/>
    <x v="1"/>
    <n v="305.64"/>
    <d v="2017-09-28T00:00:00"/>
    <n v="2128"/>
    <x v="0"/>
  </r>
  <r>
    <s v="23083.005398/2015-98"/>
    <s v="002/2017"/>
    <d v="2018-03-16T00:00:00"/>
    <x v="6"/>
    <s v="CTUR"/>
    <n v="107"/>
    <x v="73"/>
    <s v="417/2017"/>
    <x v="8"/>
    <n v="11.68"/>
    <n v="233.6"/>
    <x v="1"/>
    <x v="14"/>
    <x v="10"/>
    <s v="-"/>
    <s v="-"/>
    <s v="-"/>
    <x v="4"/>
  </r>
  <r>
    <s v="23083.005398/2015-98"/>
    <s v="002/2017"/>
    <d v="2018-03-16T00:00:00"/>
    <x v="6"/>
    <s v="CTUR"/>
    <n v="136"/>
    <x v="120"/>
    <s v="417/2017"/>
    <x v="0"/>
    <n v="45"/>
    <n v="450"/>
    <x v="4"/>
    <x v="45"/>
    <x v="0"/>
    <n v="450"/>
    <s v="11/09/2017_x000a_"/>
    <n v="2252"/>
    <x v="0"/>
  </r>
  <r>
    <s v="23083.005398/2015-98"/>
    <s v="002/2017"/>
    <d v="2018-03-16T00:00:00"/>
    <x v="6"/>
    <s v="CTUR"/>
    <n v="138"/>
    <x v="87"/>
    <s v="417/2017"/>
    <x v="2"/>
    <n v="4.7"/>
    <n v="470"/>
    <x v="1"/>
    <x v="14"/>
    <x v="10"/>
    <s v="-"/>
    <s v="-"/>
    <s v="-"/>
    <x v="1"/>
  </r>
  <r>
    <s v="23083.005398/2015-98"/>
    <s v="002/2017"/>
    <d v="2018-03-16T00:00:00"/>
    <x v="6"/>
    <s v="CTUR"/>
    <n v="140"/>
    <x v="89"/>
    <s v="417/2017"/>
    <x v="2"/>
    <n v="4.3"/>
    <n v="430"/>
    <x v="5"/>
    <x v="43"/>
    <x v="19"/>
    <n v="258"/>
    <s v="Em andamento"/>
    <s v="-"/>
    <x v="3"/>
  </r>
  <r>
    <s v="23083.005398/2015-98"/>
    <s v="002/2017"/>
    <d v="2018-03-16T00:00:00"/>
    <x v="6"/>
    <s v="CTUR"/>
    <n v="146"/>
    <x v="92"/>
    <s v="417/2017"/>
    <x v="8"/>
    <n v="24.28"/>
    <n v="485.6"/>
    <x v="4"/>
    <x v="44"/>
    <x v="8"/>
    <n v="485.6"/>
    <d v="2017-09-28T00:00:00"/>
    <n v="2128"/>
    <x v="0"/>
  </r>
  <r>
    <s v="23083.005398/2015-98"/>
    <s v="002/2017"/>
    <d v="2018-03-16T00:00:00"/>
    <x v="6"/>
    <s v="CTUR"/>
    <n v="151"/>
    <x v="94"/>
    <s v="417/2017"/>
    <x v="0"/>
    <n v="2.5"/>
    <n v="25"/>
    <x v="1"/>
    <x v="14"/>
    <x v="10"/>
    <s v="-"/>
    <s v="-"/>
    <s v="-"/>
    <x v="4"/>
  </r>
  <r>
    <s v="23083.005398/2015-98"/>
    <s v="002/2017"/>
    <d v="2018-03-16T00:00:00"/>
    <x v="6"/>
    <s v="CTUR"/>
    <n v="162"/>
    <x v="121"/>
    <s v="417/2017"/>
    <x v="20"/>
    <n v="28.5"/>
    <n v="427.5"/>
    <x v="4"/>
    <x v="46"/>
    <x v="20"/>
    <n v="427.5"/>
    <s v="09/10/2017_x000a_"/>
    <d v="1900-02-13T00:00:00"/>
    <x v="0"/>
  </r>
  <r>
    <s v="23083.005398/2015-98"/>
    <s v="002/2017"/>
    <d v="2018-03-16T00:00:00"/>
    <x v="6"/>
    <s v="CTUR"/>
    <n v="166"/>
    <x v="104"/>
    <s v="417/2017"/>
    <x v="8"/>
    <n v="2.79"/>
    <n v="55.8"/>
    <x v="5"/>
    <x v="43"/>
    <x v="0"/>
    <n v="27.9"/>
    <s v="Em andamento"/>
    <s v="-"/>
    <x v="3"/>
  </r>
  <r>
    <s v="23083.005398/2015-98"/>
    <s v="002/2017"/>
    <d v="2018-03-16T00:00:00"/>
    <x v="6"/>
    <s v="CTUR"/>
    <n v="168"/>
    <x v="116"/>
    <s v="417/2017"/>
    <x v="8"/>
    <n v="2.78"/>
    <n v="55.599999999999994"/>
    <x v="5"/>
    <x v="43"/>
    <x v="8"/>
    <n v="55.599999999999994"/>
    <s v=" _x000a_27/09/2017"/>
    <n v="4840"/>
    <x v="0"/>
  </r>
  <r>
    <s v="23083.005398/2015-98"/>
    <s v="002/2017"/>
    <d v="2018-03-16T00:00:00"/>
    <x v="7"/>
    <s v="Campus Dr. Leonel Miranda"/>
    <n v="61"/>
    <x v="34"/>
    <s v="479/2017"/>
    <x v="17"/>
    <n v="41.9"/>
    <n v="125.69999999999999"/>
    <x v="4"/>
    <x v="26"/>
    <x v="17"/>
    <n v="125.69999999999999"/>
    <d v="2017-09-21T00:00:00"/>
    <n v="6"/>
    <x v="0"/>
  </r>
  <r>
    <s v="23083.005398/2015-98"/>
    <s v="002/2017"/>
    <d v="2018-03-16T00:00:00"/>
    <x v="7"/>
    <s v="Campus Dr. Leonel Miranda"/>
    <n v="63"/>
    <x v="36"/>
    <s v="479/2017"/>
    <x v="17"/>
    <n v="64"/>
    <n v="192"/>
    <x v="4"/>
    <x v="26"/>
    <x v="17"/>
    <n v="192"/>
    <d v="2017-09-21T00:00:00"/>
    <n v="6"/>
    <x v="0"/>
  </r>
  <r>
    <s v="23083.005398/2015-98"/>
    <s v="002/2017"/>
    <d v="2018-03-16T00:00:00"/>
    <x v="7"/>
    <s v="Campus Dr. Leonel Miranda"/>
    <n v="95"/>
    <x v="62"/>
    <s v="479/2017"/>
    <x v="17"/>
    <n v="41.99"/>
    <n v="125.97"/>
    <x v="5"/>
    <x v="27"/>
    <x v="17"/>
    <n v="125.97"/>
    <d v="2017-09-27T00:00:00"/>
    <n v="4821"/>
    <x v="0"/>
  </r>
  <r>
    <s v="23083.005398/2015-98"/>
    <s v="002/2017"/>
    <d v="2018-03-16T00:00:00"/>
    <x v="7"/>
    <s v="Campus Dr. Leonel Miranda"/>
    <n v="96"/>
    <x v="63"/>
    <s v="479/2017"/>
    <x v="7"/>
    <n v="68.989999999999995"/>
    <n v="344.95"/>
    <x v="4"/>
    <x v="28"/>
    <x v="1"/>
    <n v="137.97999999999999"/>
    <d v="2017-09-27T00:00:00"/>
    <n v="2127"/>
    <x v="0"/>
  </r>
  <r>
    <s v="23083.005398/2015-98"/>
    <s v="002/2017"/>
    <d v="2018-03-16T00:00:00"/>
    <x v="7"/>
    <s v="Campus Dr. Leonel Miranda"/>
    <n v="97"/>
    <x v="64"/>
    <s v="479/2017"/>
    <x v="7"/>
    <n v="100.78"/>
    <n v="503.9"/>
    <x v="5"/>
    <x v="27"/>
    <x v="1"/>
    <n v="201.56"/>
    <d v="2017-09-27T00:00:00"/>
    <n v="4821"/>
    <x v="3"/>
  </r>
  <r>
    <s v="23083.005398/2015-98"/>
    <s v="002/2017"/>
    <d v="2018-03-16T00:00:00"/>
    <x v="7"/>
    <s v="Campus Dr. Leonel Miranda"/>
    <n v="93"/>
    <x v="60"/>
    <s v="479/2017"/>
    <x v="1"/>
    <n v="146.03"/>
    <n v="292.06"/>
    <x v="4"/>
    <x v="28"/>
    <x v="1"/>
    <n v="292.06"/>
    <d v="2017-09-27T00:00:00"/>
    <n v="2127"/>
    <x v="0"/>
  </r>
  <r>
    <s v="23083.005398/2015-98"/>
    <s v="002/2017"/>
    <d v="2018-03-16T00:00:00"/>
    <x v="7"/>
    <s v="Campus Dr. Leonel Miranda"/>
    <n v="103"/>
    <x v="70"/>
    <s v="479/2017"/>
    <x v="0"/>
    <n v="51.7"/>
    <n v="517"/>
    <x v="4"/>
    <x v="47"/>
    <x v="0"/>
    <n v="517"/>
    <d v="2017-09-12T00:00:00"/>
    <d v="1904-06-25T00:00:00"/>
    <x v="0"/>
  </r>
  <r>
    <s v="23083.005398/2015-98"/>
    <s v="002/2017"/>
    <d v="2018-03-16T00:00:00"/>
    <x v="7"/>
    <s v="Campus Dr. Leonel Miranda"/>
    <n v="107"/>
    <x v="73"/>
    <s v="479/2017"/>
    <x v="0"/>
    <n v="11.68"/>
    <n v="116.8"/>
    <x v="1"/>
    <x v="14"/>
    <x v="10"/>
    <s v="-"/>
    <s v="-"/>
    <s v="-"/>
    <x v="4"/>
  </r>
  <r>
    <s v="23083.005398/2015-98"/>
    <s v="002/2017"/>
    <d v="2018-03-16T00:00:00"/>
    <x v="7"/>
    <s v="Campus Dr. Leonel Miranda"/>
    <n v="110"/>
    <x v="75"/>
    <s v="479/2017"/>
    <x v="20"/>
    <n v="11.63"/>
    <n v="174.45000000000002"/>
    <x v="5"/>
    <x v="27"/>
    <x v="20"/>
    <n v="174.45000000000002"/>
    <d v="2017-09-27T00:00:00"/>
    <n v="4821"/>
    <x v="0"/>
  </r>
  <r>
    <s v="23083.005398/2015-98"/>
    <s v="002/2017"/>
    <d v="2018-03-16T00:00:00"/>
    <x v="7"/>
    <s v="Campus Dr. Leonel Miranda"/>
    <n v="111"/>
    <x v="76"/>
    <s v="479/2017"/>
    <x v="8"/>
    <n v="2.04"/>
    <n v="40.799999999999997"/>
    <x v="4"/>
    <x v="32"/>
    <x v="20"/>
    <n v="30.6"/>
    <s v="Em andamento"/>
    <s v="-"/>
    <x v="3"/>
  </r>
  <r>
    <s v="23083.005398/2015-98"/>
    <s v="002/2017"/>
    <d v="2018-03-16T00:00:00"/>
    <x v="7"/>
    <s v="Campus Dr. Leonel Miranda"/>
    <n v="120"/>
    <x v="81"/>
    <s v="479/2017"/>
    <x v="8"/>
    <n v="3.89"/>
    <n v="77.8"/>
    <x v="5"/>
    <x v="27"/>
    <x v="8"/>
    <n v="77.8"/>
    <d v="2017-09-27T00:00:00"/>
    <n v="4821"/>
    <x v="0"/>
  </r>
  <r>
    <s v="23083.005398/2015-98"/>
    <s v="002/2017"/>
    <d v="2018-03-16T00:00:00"/>
    <x v="7"/>
    <s v="Campus Dr. Leonel Miranda"/>
    <n v="122"/>
    <x v="122"/>
    <s v="479/2017"/>
    <x v="0"/>
    <n v="4.97"/>
    <n v="49.699999999999996"/>
    <x v="5"/>
    <x v="27"/>
    <x v="0"/>
    <n v="49.699999999999996"/>
    <d v="2017-09-27T00:00:00"/>
    <n v="4821"/>
    <x v="0"/>
  </r>
  <r>
    <s v="23083.005398/2015-98"/>
    <s v="002/2017"/>
    <d v="2018-03-16T00:00:00"/>
    <x v="7"/>
    <s v="Campus Dr. Leonel Miranda"/>
    <n v="118"/>
    <x v="123"/>
    <s v="479/2017"/>
    <x v="9"/>
    <n v="3.59"/>
    <n v="107.69999999999999"/>
    <x v="5"/>
    <x v="27"/>
    <x v="9"/>
    <n v="107.69999999999999"/>
    <d v="2017-09-27T00:00:00"/>
    <n v="4821"/>
    <x v="0"/>
  </r>
  <r>
    <s v="23083.005398/2015-98"/>
    <s v="002/2017"/>
    <d v="2018-03-16T00:00:00"/>
    <x v="7"/>
    <s v="Campus Dr. Leonel Miranda"/>
    <n v="145"/>
    <x v="91"/>
    <s v="479/2017"/>
    <x v="20"/>
    <n v="32.909999999999997"/>
    <n v="493.65"/>
    <x v="4"/>
    <x v="28"/>
    <x v="20"/>
    <n v="493.65"/>
    <d v="2017-09-27T00:00:00"/>
    <n v="2127"/>
    <x v="0"/>
  </r>
  <r>
    <s v="23083.005398/2015-98"/>
    <s v="002/2017"/>
    <d v="2018-03-16T00:00:00"/>
    <x v="7"/>
    <s v="Campus Dr. Leonel Miranda"/>
    <n v="146"/>
    <x v="92"/>
    <s v="479/2017"/>
    <x v="20"/>
    <n v="24.28"/>
    <n v="364.20000000000005"/>
    <x v="4"/>
    <x v="28"/>
    <x v="20"/>
    <n v="364.20000000000005"/>
    <d v="2017-09-27T00:00:00"/>
    <n v="2127"/>
    <x v="0"/>
  </r>
  <r>
    <s v="23083.005398/2015-98"/>
    <s v="002/2017"/>
    <d v="2018-03-16T00:00:00"/>
    <x v="7"/>
    <s v="Campus Dr. Leonel Miranda"/>
    <n v="147"/>
    <x v="93"/>
    <s v="479/2017"/>
    <x v="20"/>
    <n v="29.37"/>
    <n v="440.55"/>
    <x v="4"/>
    <x v="28"/>
    <x v="20"/>
    <n v="440.55"/>
    <d v="2017-09-27T00:00:00"/>
    <n v="2127"/>
    <x v="0"/>
  </r>
  <r>
    <s v="23083.005398/2015-98"/>
    <s v="002/2017"/>
    <d v="2018-03-16T00:00:00"/>
    <x v="7"/>
    <s v="Campus Dr. Leonel Miranda"/>
    <n v="158"/>
    <x v="99"/>
    <s v="479/2017"/>
    <x v="8"/>
    <n v="40.51"/>
    <n v="810.19999999999993"/>
    <x v="4"/>
    <x v="31"/>
    <x v="8"/>
    <n v="810.19999999999993"/>
    <d v="2017-10-19T00:00:00"/>
    <n v="18043"/>
    <x v="0"/>
  </r>
  <r>
    <s v="23083.005398/2015-98"/>
    <s v="002/2017"/>
    <d v="2018-03-16T00:00:00"/>
    <x v="7"/>
    <s v="Campus Dr. Leonel Miranda"/>
    <n v="160"/>
    <x v="101"/>
    <s v="479/2017"/>
    <x v="0"/>
    <n v="60"/>
    <n v="600"/>
    <x v="4"/>
    <x v="31"/>
    <x v="0"/>
    <n v="600"/>
    <d v="2017-10-19T00:00:00"/>
    <n v="18043"/>
    <x v="0"/>
  </r>
  <r>
    <s v="23083.005398/2015-98"/>
    <s v="002/2017"/>
    <d v="2018-03-16T00:00:00"/>
    <x v="7"/>
    <s v="Campus Dr. Leonel Miranda"/>
    <n v="163"/>
    <x v="114"/>
    <s v="479/2017"/>
    <x v="8"/>
    <n v="2.8"/>
    <n v="56"/>
    <x v="5"/>
    <x v="27"/>
    <x v="7"/>
    <n v="14"/>
    <d v="2017-09-27T00:00:00"/>
    <n v="4821"/>
    <x v="3"/>
  </r>
  <r>
    <s v="23083.005398/2015-98"/>
    <s v="002/2017"/>
    <d v="2018-03-16T00:00:00"/>
    <x v="7"/>
    <s v="Campus Dr. Leonel Miranda"/>
    <n v="166"/>
    <x v="104"/>
    <s v="479/2017"/>
    <x v="0"/>
    <n v="2.79"/>
    <n v="27.9"/>
    <x v="5"/>
    <x v="27"/>
    <x v="0"/>
    <n v="27.9"/>
    <d v="2017-09-27T00:00:00"/>
    <n v="4821"/>
    <x v="0"/>
  </r>
  <r>
    <s v="23083.005398/2015-98"/>
    <s v="002/2017"/>
    <d v="2018-03-16T00:00:00"/>
    <x v="7"/>
    <s v="Campus Dr. Leonel Miranda"/>
    <n v="169"/>
    <x v="124"/>
    <s v="479/2017"/>
    <x v="3"/>
    <n v="1"/>
    <n v="50"/>
    <x v="5"/>
    <x v="27"/>
    <x v="3"/>
    <n v="50"/>
    <d v="2017-09-27T00:00:00"/>
    <n v="4821"/>
    <x v="0"/>
  </r>
  <r>
    <s v="23083.005398/2015-98"/>
    <s v="002/2017"/>
    <d v="2018-03-16T00:00:00"/>
    <x v="7"/>
    <s v="Campus Dr. Leonel Miranda"/>
    <n v="170"/>
    <x v="105"/>
    <s v="479/2017"/>
    <x v="20"/>
    <n v="3"/>
    <n v="45"/>
    <x v="4"/>
    <x v="29"/>
    <x v="20"/>
    <n v="45"/>
    <d v="2017-10-09T00:00:00"/>
    <n v="44"/>
    <x v="0"/>
  </r>
  <r>
    <s v="23083.005398/2015-98"/>
    <s v="002/2017"/>
    <d v="2018-03-16T00:00:00"/>
    <x v="8"/>
    <s v="Coordenadoria de Tecnologia da Informação e Comunicação"/>
    <n v="88"/>
    <x v="55"/>
    <s v="453/2017"/>
    <x v="5"/>
    <n v="39.340000000000003"/>
    <n v="39.340000000000003"/>
    <x v="4"/>
    <x v="34"/>
    <x v="5"/>
    <n v="39.340000000000003"/>
    <d v="2017-10-18T00:00:00"/>
    <n v="3894"/>
    <x v="0"/>
  </r>
  <r>
    <s v="23083.005398/2015-98"/>
    <s v="002/2017"/>
    <d v="2018-03-16T00:00:00"/>
    <x v="8"/>
    <s v="Coordenadoria de Tecnologia da Informação e Comunicação"/>
    <n v="138"/>
    <x v="87"/>
    <s v="479/2017"/>
    <x v="8"/>
    <n v="4.7"/>
    <n v="94"/>
    <x v="1"/>
    <x v="14"/>
    <x v="10"/>
    <s v="-"/>
    <s v="-"/>
    <s v="-"/>
    <x v="1"/>
  </r>
  <r>
    <s v="23083.005398/2015-98"/>
    <s v="002/2017"/>
    <d v="2018-03-16T00:00:00"/>
    <x v="8"/>
    <s v="Coordenadoria de Tecnologia da Informação e Comunicação"/>
    <n v="154"/>
    <x v="96"/>
    <s v="479/2017"/>
    <x v="20"/>
    <n v="11.82"/>
    <n v="177.3"/>
    <x v="4"/>
    <x v="35"/>
    <x v="20"/>
    <n v="177.3"/>
    <d v="2017-08-31T00:00:00"/>
    <n v="2322"/>
    <x v="0"/>
  </r>
  <r>
    <s v="23083.005398/2015-98"/>
    <s v="002/2017"/>
    <d v="2018-03-16T00:00:00"/>
    <x v="9"/>
    <s v="Departamento de Fitotecnia"/>
    <n v="8"/>
    <x v="4"/>
    <s v="448/2017"/>
    <x v="0"/>
    <n v="4.74"/>
    <n v="47.400000000000006"/>
    <x v="4"/>
    <x v="29"/>
    <x v="0"/>
    <n v="47.400000000000006"/>
    <d v="2017-10-09T00:00:00"/>
    <n v="44"/>
    <x v="0"/>
  </r>
  <r>
    <s v="23083.005398/2015-98"/>
    <s v="002/2017"/>
    <d v="2018-03-16T00:00:00"/>
    <x v="9"/>
    <s v="Departamento de Fitotecnia"/>
    <n v="47"/>
    <x v="23"/>
    <s v="448/2017"/>
    <x v="7"/>
    <n v="16.02"/>
    <n v="80.099999999999994"/>
    <x v="4"/>
    <x v="32"/>
    <x v="7"/>
    <n v="80.099999999999994"/>
    <s v="Em andamento"/>
    <s v="-"/>
    <x v="0"/>
  </r>
  <r>
    <s v="23083.005398/2015-98"/>
    <s v="002/2017"/>
    <d v="2018-03-16T00:00:00"/>
    <x v="9"/>
    <s v="Departamento de Fitotecnia"/>
    <n v="50"/>
    <x v="26"/>
    <s v="448/2017"/>
    <x v="7"/>
    <n v="37.700000000000003"/>
    <n v="188.5"/>
    <x v="1"/>
    <x v="14"/>
    <x v="10"/>
    <s v="-"/>
    <s v="-"/>
    <s v="-"/>
    <x v="4"/>
  </r>
  <r>
    <s v="23083.005398/2015-98"/>
    <s v="002/2017"/>
    <d v="2018-03-16T00:00:00"/>
    <x v="9"/>
    <s v="Departamento de Fitotecnia"/>
    <n v="68"/>
    <x v="41"/>
    <s v="448/2017"/>
    <x v="1"/>
    <n v="199"/>
    <n v="398"/>
    <x v="4"/>
    <x v="25"/>
    <x v="1"/>
    <n v="398"/>
    <d v="2017-08-30T00:00:00"/>
    <n v="14"/>
    <x v="0"/>
  </r>
  <r>
    <s v="23083.005398/2015-98"/>
    <s v="002/2017"/>
    <d v="2018-03-16T00:00:00"/>
    <x v="9"/>
    <s v="Departamento de Fitotecnia"/>
    <n v="90"/>
    <x v="57"/>
    <s v="448/2017"/>
    <x v="1"/>
    <n v="261.79000000000002"/>
    <n v="523.58000000000004"/>
    <x v="5"/>
    <x v="27"/>
    <x v="1"/>
    <n v="523.58000000000004"/>
    <d v="2017-09-27T00:00:00"/>
    <n v="4821"/>
    <x v="0"/>
  </r>
  <r>
    <s v="23083.005398/2015-98"/>
    <s v="002/2017"/>
    <d v="2018-03-16T00:00:00"/>
    <x v="9"/>
    <s v="Departamento de Fitotecnia"/>
    <n v="95"/>
    <x v="62"/>
    <s v="448/2017"/>
    <x v="1"/>
    <n v="41.99"/>
    <n v="83.98"/>
    <x v="5"/>
    <x v="27"/>
    <x v="1"/>
    <n v="83.98"/>
    <d v="2017-09-27T00:00:00"/>
    <n v="4821"/>
    <x v="0"/>
  </r>
  <r>
    <s v="23083.005398/2015-98"/>
    <s v="002/2017"/>
    <d v="2018-03-16T00:00:00"/>
    <x v="9"/>
    <s v="Departamento de Fitotecnia"/>
    <n v="96"/>
    <x v="63"/>
    <s v="448/2017"/>
    <x v="1"/>
    <n v="68.989999999999995"/>
    <n v="137.97999999999999"/>
    <x v="4"/>
    <x v="28"/>
    <x v="5"/>
    <n v="68.989999999999995"/>
    <d v="2017-09-27T00:00:00"/>
    <n v="2127"/>
    <x v="0"/>
  </r>
  <r>
    <s v="23083.005398/2015-98"/>
    <s v="002/2017"/>
    <d v="2018-03-16T00:00:00"/>
    <x v="9"/>
    <s v="Departamento de Fitotecnia"/>
    <n v="98"/>
    <x v="65"/>
    <s v="448/2017"/>
    <x v="5"/>
    <n v="55"/>
    <n v="55"/>
    <x v="1"/>
    <x v="14"/>
    <x v="10"/>
    <s v="-"/>
    <s v="-"/>
    <s v="-"/>
    <x v="1"/>
  </r>
  <r>
    <s v="23083.005398/2015-98"/>
    <s v="002/2017"/>
    <d v="2018-03-16T00:00:00"/>
    <x v="9"/>
    <s v="Departamento de Fitotecnia"/>
    <n v="97"/>
    <x v="64"/>
    <s v="448/2017"/>
    <x v="1"/>
    <n v="100.78"/>
    <n v="201.56"/>
    <x v="5"/>
    <x v="27"/>
    <x v="5"/>
    <n v="100.78"/>
    <d v="2017-09-27T00:00:00"/>
    <n v="4821"/>
    <x v="3"/>
  </r>
  <r>
    <s v="23083.005398/2015-98"/>
    <s v="002/2017"/>
    <d v="2018-03-16T00:00:00"/>
    <x v="9"/>
    <s v="Departamento de Fitotecnia"/>
    <n v="110"/>
    <x v="75"/>
    <s v="448/2017"/>
    <x v="0"/>
    <n v="11.63"/>
    <n v="116.30000000000001"/>
    <x v="5"/>
    <x v="27"/>
    <x v="0"/>
    <n v="116.30000000000001"/>
    <d v="2017-09-27T00:00:00"/>
    <n v="4821"/>
    <x v="0"/>
  </r>
  <r>
    <s v="23083.005398/2015-98"/>
    <s v="002/2017"/>
    <d v="2018-03-16T00:00:00"/>
    <x v="9"/>
    <s v="Departamento de Fitotecnia"/>
    <n v="122"/>
    <x v="122"/>
    <s v="448/2017"/>
    <x v="17"/>
    <n v="4.97"/>
    <n v="14.91"/>
    <x v="5"/>
    <x v="27"/>
    <x v="17"/>
    <n v="14.91"/>
    <d v="2017-09-27T00:00:00"/>
    <n v="4821"/>
    <x v="0"/>
  </r>
  <r>
    <s v="23083.005398/2015-98"/>
    <s v="002/2017"/>
    <d v="2018-03-16T00:00:00"/>
    <x v="9"/>
    <s v="Departamento de Fitotecnia"/>
    <n v="118"/>
    <x v="123"/>
    <s v="448/2017"/>
    <x v="17"/>
    <n v="3.59"/>
    <n v="10.77"/>
    <x v="5"/>
    <x v="27"/>
    <x v="17"/>
    <n v="10.77"/>
    <d v="2017-09-27T00:00:00"/>
    <n v="4821"/>
    <x v="0"/>
  </r>
  <r>
    <s v="23083.005398/2015-98"/>
    <s v="002/2017"/>
    <d v="2018-03-16T00:00:00"/>
    <x v="10"/>
    <s v="Departamento de Solos"/>
    <n v="88"/>
    <x v="55"/>
    <s v="440/2017"/>
    <x v="1"/>
    <n v="39.340000000000003"/>
    <n v="78.680000000000007"/>
    <x v="4"/>
    <x v="34"/>
    <x v="1"/>
    <n v="78.680000000000007"/>
    <d v="2017-10-18T00:00:00"/>
    <n v="3894"/>
    <x v="0"/>
  </r>
  <r>
    <s v="23083.005398/2015-98"/>
    <s v="002/2017"/>
    <d v="2018-03-16T00:00:00"/>
    <x v="10"/>
    <s v="Departamento de Solos"/>
    <n v="93"/>
    <x v="60"/>
    <s v="440/2017"/>
    <x v="14"/>
    <n v="146.03"/>
    <n v="584.12"/>
    <x v="4"/>
    <x v="28"/>
    <x v="17"/>
    <n v="438.09000000000003"/>
    <d v="2017-09-27T00:00:00"/>
    <n v="2127"/>
    <x v="0"/>
  </r>
  <r>
    <s v="23083.005398/2015-98"/>
    <s v="002/2017"/>
    <d v="2018-03-16T00:00:00"/>
    <x v="10"/>
    <s v="Departamento de Solos"/>
    <n v="94"/>
    <x v="61"/>
    <s v="440/2017"/>
    <x v="5"/>
    <n v="209.85"/>
    <n v="209.85"/>
    <x v="4"/>
    <x v="48"/>
    <x v="5"/>
    <n v="209.85"/>
    <d v="2017-08-31T00:00:00"/>
    <n v="146"/>
    <x v="0"/>
  </r>
  <r>
    <s v="23083.005398/2015-98"/>
    <s v="002/2017"/>
    <d v="2018-03-16T00:00:00"/>
    <x v="10"/>
    <s v="Departamento de Solos"/>
    <n v="107"/>
    <x v="73"/>
    <s v="440/2017"/>
    <x v="8"/>
    <n v="11.68"/>
    <n v="233.6"/>
    <x v="1"/>
    <x v="14"/>
    <x v="10"/>
    <s v="-"/>
    <s v="-"/>
    <s v="-"/>
    <x v="4"/>
  </r>
  <r>
    <s v="23083.005398/2015-98"/>
    <s v="002/2017"/>
    <d v="2018-03-16T00:00:00"/>
    <x v="10"/>
    <s v="Departamento de Solos"/>
    <n v="137"/>
    <x v="86"/>
    <s v="440/2017"/>
    <x v="2"/>
    <n v="7.9"/>
    <n v="790"/>
    <x v="5"/>
    <x v="27"/>
    <x v="2"/>
    <n v="790"/>
    <d v="2017-09-27T00:00:00"/>
    <n v="4821"/>
    <x v="0"/>
  </r>
  <r>
    <s v="23083.005398/2015-98"/>
    <s v="002/2017"/>
    <d v="2018-03-16T00:00:00"/>
    <x v="10"/>
    <s v="Departamento de Solos"/>
    <n v="138"/>
    <x v="87"/>
    <s v="440/2017"/>
    <x v="2"/>
    <n v="4.7"/>
    <n v="470"/>
    <x v="1"/>
    <x v="14"/>
    <x v="10"/>
    <s v="-"/>
    <s v="-"/>
    <s v="-"/>
    <x v="1"/>
  </r>
  <r>
    <s v="23083.005398/2015-98"/>
    <s v="002/2017"/>
    <d v="2018-03-16T00:00:00"/>
    <x v="10"/>
    <s v="Departamento de Solos"/>
    <n v="140"/>
    <x v="89"/>
    <s v="440/2017"/>
    <x v="8"/>
    <n v="4.3"/>
    <n v="86"/>
    <x v="5"/>
    <x v="27"/>
    <x v="8"/>
    <n v="86"/>
    <d v="2017-09-27T00:00:00"/>
    <n v="4821"/>
    <x v="0"/>
  </r>
  <r>
    <s v="23083.005398/2015-98"/>
    <s v="002/2017"/>
    <d v="2018-03-16T00:00:00"/>
    <x v="10"/>
    <s v="Departamento de Solos"/>
    <n v="154"/>
    <x v="96"/>
    <s v="440/2017"/>
    <x v="21"/>
    <n v="11.82"/>
    <n v="94.56"/>
    <x v="4"/>
    <x v="35"/>
    <x v="25"/>
    <n v="94.56"/>
    <d v="2017-08-31T00:00:00"/>
    <n v="2322"/>
    <x v="0"/>
  </r>
  <r>
    <s v="23083.005398/2015-98"/>
    <s v="002/2017"/>
    <d v="2018-03-16T00:00:00"/>
    <x v="11"/>
    <s v="Instituto de Ciências Exatas"/>
    <n v="88"/>
    <x v="55"/>
    <s v="433/2017"/>
    <x v="1"/>
    <n v="39.340000000000003"/>
    <n v="78.680000000000007"/>
    <x v="4"/>
    <x v="34"/>
    <x v="1"/>
    <n v="78.680000000000007"/>
    <d v="2017-10-18T00:00:00"/>
    <n v="3894"/>
    <x v="0"/>
  </r>
  <r>
    <s v="23083.005398/2015-98"/>
    <s v="002/2017"/>
    <d v="2018-03-16T00:00:00"/>
    <x v="11"/>
    <s v="Instituto de Ciências Exatas"/>
    <n v="96"/>
    <x v="63"/>
    <s v="433/2017"/>
    <x v="1"/>
    <n v="68.989999999999995"/>
    <n v="137.97999999999999"/>
    <x v="4"/>
    <x v="28"/>
    <x v="5"/>
    <n v="68.989999999999995"/>
    <d v="2017-09-27T00:00:00"/>
    <n v="2127"/>
    <x v="0"/>
  </r>
  <r>
    <s v="23083.005398/2015-98"/>
    <s v="002/2017"/>
    <d v="2018-03-16T00:00:00"/>
    <x v="11"/>
    <s v="Instituto de Ciências Exatas"/>
    <n v="107"/>
    <x v="73"/>
    <s v="433/2017"/>
    <x v="7"/>
    <n v="11.68"/>
    <n v="58.4"/>
    <x v="4"/>
    <x v="30"/>
    <x v="7"/>
    <n v="58.4"/>
    <d v="2017-10-04T00:00:00"/>
    <d v="1906-04-06T00:00:00"/>
    <x v="0"/>
  </r>
  <r>
    <s v="23083.005398/2015-98"/>
    <s v="002/2017"/>
    <d v="2018-03-16T00:00:00"/>
    <x v="11"/>
    <s v="Instituto de Ciências Exatas"/>
    <n v="120"/>
    <x v="81"/>
    <s v="433/2017"/>
    <x v="0"/>
    <n v="3.89"/>
    <n v="38.9"/>
    <x v="5"/>
    <x v="27"/>
    <x v="0"/>
    <n v="38.9"/>
    <d v="2017-09-27T00:00:00"/>
    <n v="4821"/>
    <x v="0"/>
  </r>
  <r>
    <s v="23083.005398/2015-98"/>
    <s v="002/2017"/>
    <d v="2018-03-16T00:00:00"/>
    <x v="11"/>
    <s v="Instituto de Ciências Exatas"/>
    <n v="123"/>
    <x v="125"/>
    <s v="433/2017"/>
    <x v="0"/>
    <n v="3.37"/>
    <n v="33.700000000000003"/>
    <x v="4"/>
    <x v="33"/>
    <x v="0"/>
    <n v="33.700000000000003"/>
    <d v="2017-10-05T00:00:00"/>
    <n v="979"/>
    <x v="0"/>
  </r>
  <r>
    <s v="23083.005398/2015-98"/>
    <s v="002/2017"/>
    <d v="2018-03-16T00:00:00"/>
    <x v="11"/>
    <s v="Instituto de Ciências Exatas"/>
    <n v="124"/>
    <x v="126"/>
    <s v="433/2017"/>
    <x v="0"/>
    <n v="5.16"/>
    <n v="51.6"/>
    <x v="4"/>
    <x v="33"/>
    <x v="0"/>
    <n v="51.6"/>
    <d v="2017-10-05T00:00:00"/>
    <n v="979"/>
    <x v="0"/>
  </r>
  <r>
    <s v="23083.005398/2015-98"/>
    <s v="002/2017"/>
    <d v="2018-03-16T00:00:00"/>
    <x v="11"/>
    <s v="Instituto de Ciências Exatas"/>
    <n v="138"/>
    <x v="87"/>
    <s v="433/2017"/>
    <x v="22"/>
    <n v="4.7"/>
    <n v="282"/>
    <x v="1"/>
    <x v="14"/>
    <x v="10"/>
    <s v="-"/>
    <s v="-"/>
    <s v="-"/>
    <x v="1"/>
  </r>
  <r>
    <s v="23083.005398/2015-98"/>
    <s v="002/2017"/>
    <d v="2018-03-16T00:00:00"/>
    <x v="11"/>
    <s v="Instituto de Ciências Exatas"/>
    <n v="154"/>
    <x v="96"/>
    <s v="433/2017"/>
    <x v="20"/>
    <n v="11.82"/>
    <n v="177.3"/>
    <x v="4"/>
    <x v="35"/>
    <x v="20"/>
    <n v="177.3"/>
    <d v="2017-08-31T00:00:00"/>
    <n v="2322"/>
    <x v="0"/>
  </r>
  <r>
    <s v="23083.005398/2015-98"/>
    <s v="002/2017"/>
    <d v="2018-03-16T00:00:00"/>
    <x v="12"/>
    <s v="Instituto de Ciências Humanas e Sociais"/>
    <n v="8"/>
    <x v="4"/>
    <s v="458/2017"/>
    <x v="0"/>
    <n v="4.74"/>
    <n v="47.400000000000006"/>
    <x v="4"/>
    <x v="29"/>
    <x v="0"/>
    <n v="47.400000000000006"/>
    <d v="2017-10-09T00:00:00"/>
    <n v="44"/>
    <x v="0"/>
  </r>
  <r>
    <s v="23083.005398/2015-98"/>
    <s v="002/2017"/>
    <d v="2018-03-16T00:00:00"/>
    <x v="12"/>
    <s v="Instituto de Ciências Humanas e Sociais"/>
    <n v="13"/>
    <x v="7"/>
    <s v="458/2017"/>
    <x v="7"/>
    <n v="9.1"/>
    <n v="45.5"/>
    <x v="4"/>
    <x v="31"/>
    <x v="7"/>
    <n v="45.5"/>
    <d v="2017-10-19T00:00:00"/>
    <n v="18043"/>
    <x v="0"/>
  </r>
  <r>
    <s v="23083.005398/2015-98"/>
    <s v="002/2017"/>
    <d v="2018-03-16T00:00:00"/>
    <x v="12"/>
    <s v="Instituto de Ciências Humanas e Sociais"/>
    <n v="32"/>
    <x v="111"/>
    <s v="458/2017"/>
    <x v="20"/>
    <n v="9.74"/>
    <n v="146.1"/>
    <x v="4"/>
    <x v="30"/>
    <x v="20"/>
    <n v="146.1"/>
    <d v="2017-10-04T00:00:00"/>
    <d v="1906-04-06T00:00:00"/>
    <x v="0"/>
  </r>
  <r>
    <s v="23083.005398/2015-98"/>
    <s v="002/2017"/>
    <d v="2018-03-16T00:00:00"/>
    <x v="12"/>
    <s v="Instituto de Ciências Humanas e Sociais"/>
    <n v="50"/>
    <x v="26"/>
    <s v="458/2017"/>
    <x v="14"/>
    <n v="37.700000000000003"/>
    <n v="150.80000000000001"/>
    <x v="1"/>
    <x v="14"/>
    <x v="10"/>
    <s v="-"/>
    <s v="-"/>
    <s v="-"/>
    <x v="4"/>
  </r>
  <r>
    <s v="23083.005398/2015-98"/>
    <s v="002/2017"/>
    <d v="2018-03-16T00:00:00"/>
    <x v="12"/>
    <s v="Instituto de Ciências Humanas e Sociais"/>
    <n v="57"/>
    <x v="31"/>
    <s v="458/2017"/>
    <x v="0"/>
    <n v="5.33"/>
    <n v="53.3"/>
    <x v="4"/>
    <x v="32"/>
    <x v="0"/>
    <n v="53.3"/>
    <s v="Em andamento"/>
    <s v="-"/>
    <x v="0"/>
  </r>
  <r>
    <s v="23083.005398/2015-98"/>
    <s v="002/2017"/>
    <d v="2018-03-16T00:00:00"/>
    <x v="12"/>
    <s v="Instituto de Ciências Humanas e Sociais"/>
    <n v="64"/>
    <x v="37"/>
    <s v="458/2017"/>
    <x v="17"/>
    <n v="63.68"/>
    <n v="191.04"/>
    <x v="4"/>
    <x v="32"/>
    <x v="17"/>
    <n v="191.04"/>
    <s v="Em andamento"/>
    <s v="-"/>
    <x v="0"/>
  </r>
  <r>
    <s v="23083.005398/2015-98"/>
    <s v="002/2017"/>
    <d v="2018-03-16T00:00:00"/>
    <x v="12"/>
    <s v="Instituto de Ciências Humanas e Sociais"/>
    <n v="95"/>
    <x v="62"/>
    <s v="458/2017"/>
    <x v="1"/>
    <n v="41.99"/>
    <n v="83.98"/>
    <x v="5"/>
    <x v="27"/>
    <x v="1"/>
    <n v="83.98"/>
    <d v="2017-09-27T00:00:00"/>
    <n v="4821"/>
    <x v="0"/>
  </r>
  <r>
    <s v="23083.005398/2015-98"/>
    <s v="002/2017"/>
    <d v="2018-03-16T00:00:00"/>
    <x v="12"/>
    <s v="Instituto de Ciências Humanas e Sociais"/>
    <n v="96"/>
    <x v="63"/>
    <s v="458/2017"/>
    <x v="1"/>
    <n v="68.989999999999995"/>
    <n v="137.97999999999999"/>
    <x v="4"/>
    <x v="28"/>
    <x v="5"/>
    <n v="68.989999999999995"/>
    <d v="2017-09-27T00:00:00"/>
    <n v="2127"/>
    <x v="0"/>
  </r>
  <r>
    <s v="23083.005398/2015-98"/>
    <s v="002/2017"/>
    <d v="2018-03-16T00:00:00"/>
    <x v="12"/>
    <s v="Instituto de Ciências Humanas e Sociais"/>
    <n v="97"/>
    <x v="64"/>
    <s v="458/2017"/>
    <x v="1"/>
    <n v="100.78"/>
    <n v="201.56"/>
    <x v="5"/>
    <x v="27"/>
    <x v="5"/>
    <n v="100.78"/>
    <d v="2017-09-27T00:00:00"/>
    <n v="4821"/>
    <x v="3"/>
  </r>
  <r>
    <s v="23083.005398/2015-98"/>
    <s v="002/2017"/>
    <d v="2018-03-16T00:00:00"/>
    <x v="12"/>
    <s v="Instituto de Ciências Humanas e Sociais"/>
    <n v="92"/>
    <x v="59"/>
    <s v="458/2017"/>
    <x v="1"/>
    <n v="96.33"/>
    <n v="192.66"/>
    <x v="4"/>
    <x v="34"/>
    <x v="1"/>
    <n v="192.66"/>
    <d v="2017-10-18T00:00:00"/>
    <n v="3894"/>
    <x v="0"/>
  </r>
  <r>
    <s v="23083.005398/2015-98"/>
    <s v="002/2017"/>
    <d v="2018-03-16T00:00:00"/>
    <x v="12"/>
    <s v="Instituto de Ciências Humanas e Sociais"/>
    <n v="93"/>
    <x v="60"/>
    <s v="458/2017"/>
    <x v="1"/>
    <n v="146.03"/>
    <n v="292.06"/>
    <x v="4"/>
    <x v="28"/>
    <x v="5"/>
    <n v="146.03"/>
    <d v="2017-09-27T00:00:00"/>
    <n v="2127"/>
    <x v="0"/>
  </r>
  <r>
    <s v="23083.005398/2015-98"/>
    <s v="002/2017"/>
    <d v="2018-03-16T00:00:00"/>
    <x v="12"/>
    <s v="Instituto de Ciências Humanas e Sociais"/>
    <n v="94"/>
    <x v="61"/>
    <s v="458/2017"/>
    <x v="1"/>
    <n v="209.85"/>
    <n v="419.7"/>
    <x v="4"/>
    <x v="48"/>
    <x v="1"/>
    <n v="419.7"/>
    <d v="2017-08-31T00:00:00"/>
    <n v="146"/>
    <x v="0"/>
  </r>
  <r>
    <s v="23083.005398/2015-98"/>
    <s v="002/2017"/>
    <d v="2018-03-16T00:00:00"/>
    <x v="12"/>
    <s v="Instituto de Ciências Humanas e Sociais"/>
    <n v="110"/>
    <x v="75"/>
    <s v="458/2017"/>
    <x v="23"/>
    <n v="11.63"/>
    <n v="69.78"/>
    <x v="5"/>
    <x v="27"/>
    <x v="26"/>
    <n v="69.78"/>
    <d v="2017-09-27T00:00:00"/>
    <n v="4821"/>
    <x v="0"/>
  </r>
  <r>
    <s v="23083.005398/2015-98"/>
    <s v="002/2017"/>
    <d v="2018-03-16T00:00:00"/>
    <x v="12"/>
    <s v="Instituto de Ciências Humanas e Sociais"/>
    <n v="118"/>
    <x v="123"/>
    <s v="458/2017"/>
    <x v="0"/>
    <n v="3.59"/>
    <n v="35.9"/>
    <x v="5"/>
    <x v="27"/>
    <x v="0"/>
    <n v="35.9"/>
    <d v="2017-09-27T00:00:00"/>
    <n v="4821"/>
    <x v="0"/>
  </r>
  <r>
    <s v="23083.005398/2015-98"/>
    <s v="002/2017"/>
    <d v="2018-03-16T00:00:00"/>
    <x v="12"/>
    <s v="Instituto de Ciências Humanas e Sociais"/>
    <n v="123"/>
    <x v="125"/>
    <s v="458/2017"/>
    <x v="0"/>
    <n v="3.37"/>
    <n v="33.700000000000003"/>
    <x v="4"/>
    <x v="33"/>
    <x v="0"/>
    <n v="33.700000000000003"/>
    <d v="2017-10-05T00:00:00"/>
    <n v="979"/>
    <x v="0"/>
  </r>
  <r>
    <s v="23083.005398/2015-98"/>
    <s v="002/2017"/>
    <d v="2018-03-16T00:00:00"/>
    <x v="12"/>
    <s v="Instituto de Ciências Humanas e Sociais"/>
    <n v="124"/>
    <x v="126"/>
    <s v="458/2017"/>
    <x v="0"/>
    <n v="5.16"/>
    <n v="51.6"/>
    <x v="4"/>
    <x v="33"/>
    <x v="0"/>
    <n v="51.6"/>
    <d v="2017-10-05T00:00:00"/>
    <n v="979"/>
    <x v="0"/>
  </r>
  <r>
    <s v="23083.005398/2015-98"/>
    <s v="002/2017"/>
    <d v="2018-03-16T00:00:00"/>
    <x v="12"/>
    <s v="Instituto de Ciências Humanas e Sociais"/>
    <n v="137"/>
    <x v="86"/>
    <s v="458/2017"/>
    <x v="5"/>
    <n v="7.9"/>
    <n v="7.9"/>
    <x v="5"/>
    <x v="27"/>
    <x v="5"/>
    <n v="7.9"/>
    <d v="2017-09-27T00:00:00"/>
    <n v="4821"/>
    <x v="0"/>
  </r>
  <r>
    <s v="23083.005398/2015-98"/>
    <s v="002/2017"/>
    <d v="2018-03-16T00:00:00"/>
    <x v="12"/>
    <s v="Instituto de Ciências Humanas e Sociais"/>
    <n v="136"/>
    <x v="120"/>
    <s v="458/2017"/>
    <x v="0"/>
    <n v="45"/>
    <n v="450"/>
    <x v="4"/>
    <x v="30"/>
    <x v="0"/>
    <n v="450"/>
    <d v="2017-10-04T00:00:00"/>
    <d v="1906-04-06T00:00:00"/>
    <x v="0"/>
  </r>
  <r>
    <s v="23083.005398/2015-98"/>
    <s v="002/2017"/>
    <d v="2018-03-16T00:00:00"/>
    <x v="12"/>
    <s v="Instituto de Ciências Humanas e Sociais"/>
    <n v="138"/>
    <x v="87"/>
    <s v="458/2017"/>
    <x v="9"/>
    <n v="4.7"/>
    <n v="141"/>
    <x v="1"/>
    <x v="14"/>
    <x v="10"/>
    <s v="-"/>
    <s v="-"/>
    <s v="-"/>
    <x v="1"/>
  </r>
  <r>
    <s v="23083.005398/2015-98"/>
    <s v="002/2017"/>
    <d v="2018-03-16T00:00:00"/>
    <x v="12"/>
    <s v="Instituto de Ciências Humanas e Sociais"/>
    <n v="140"/>
    <x v="89"/>
    <s v="458/2017"/>
    <x v="24"/>
    <n v="4.3"/>
    <n v="107.5"/>
    <x v="5"/>
    <x v="27"/>
    <x v="8"/>
    <n v="86"/>
    <d v="2017-09-27T00:00:00"/>
    <n v="4821"/>
    <x v="3"/>
  </r>
  <r>
    <s v="23083.005398/2015-98"/>
    <s v="002/2017"/>
    <d v="2018-03-16T00:00:00"/>
    <x v="12"/>
    <s v="Instituto de Ciências Humanas e Sociais"/>
    <n v="146"/>
    <x v="92"/>
    <s v="458/2017"/>
    <x v="0"/>
    <n v="24.28"/>
    <n v="242.8"/>
    <x v="4"/>
    <x v="28"/>
    <x v="0"/>
    <n v="242.8"/>
    <d v="2017-09-27T00:00:00"/>
    <n v="2127"/>
    <x v="0"/>
  </r>
  <r>
    <s v="23083.005398/2015-98"/>
    <s v="002/2017"/>
    <d v="2018-03-16T00:00:00"/>
    <x v="12"/>
    <s v="Instituto de Ciências Humanas e Sociais"/>
    <n v="154"/>
    <x v="96"/>
    <s v="458/2017"/>
    <x v="0"/>
    <n v="11.82"/>
    <n v="118.2"/>
    <x v="4"/>
    <x v="35"/>
    <x v="0"/>
    <n v="118.2"/>
    <d v="2017-08-31T00:00:00"/>
    <n v="2322"/>
    <x v="0"/>
  </r>
  <r>
    <s v="23083.005398/2015-98"/>
    <s v="002/2017"/>
    <d v="2018-03-16T00:00:00"/>
    <x v="12"/>
    <s v="Instituto de Ciências Humanas e Sociais"/>
    <n v="158"/>
    <x v="99"/>
    <s v="458/2017"/>
    <x v="0"/>
    <n v="40.51"/>
    <n v="405.09999999999997"/>
    <x v="4"/>
    <x v="31"/>
    <x v="0"/>
    <n v="405.09999999999997"/>
    <d v="2017-10-19T00:00:00"/>
    <n v="18043"/>
    <x v="0"/>
  </r>
  <r>
    <s v="23083.005398/2015-98"/>
    <s v="002/2017"/>
    <d v="2018-03-16T00:00:00"/>
    <x v="12"/>
    <s v="Instituto de Ciências Humanas e Sociais"/>
    <n v="163"/>
    <x v="114"/>
    <s v="458/2017"/>
    <x v="9"/>
    <n v="2.8"/>
    <n v="84"/>
    <x v="5"/>
    <x v="27"/>
    <x v="7"/>
    <n v="14"/>
    <d v="2017-09-27T00:00:00"/>
    <n v="4821"/>
    <x v="3"/>
  </r>
  <r>
    <s v="23083.005398/2015-98"/>
    <s v="002/2017"/>
    <d v="2018-03-16T00:00:00"/>
    <x v="12"/>
    <s v="Instituto de Ciências Humanas e Sociais"/>
    <n v="168"/>
    <x v="116"/>
    <s v="458/2017"/>
    <x v="9"/>
    <n v="2.78"/>
    <n v="83.399999999999991"/>
    <x v="5"/>
    <x v="27"/>
    <x v="9"/>
    <n v="83.399999999999991"/>
    <d v="2017-09-27T00:00:00"/>
    <n v="4821"/>
    <x v="0"/>
  </r>
  <r>
    <s v="23083.005398/2015-98"/>
    <s v="002/2017"/>
    <d v="2018-03-16T00:00:00"/>
    <x v="13"/>
    <s v="Instituto de Educação"/>
    <n v="48"/>
    <x v="24"/>
    <s v="405/2017"/>
    <x v="7"/>
    <n v="37.1"/>
    <n v="185.5"/>
    <x v="4"/>
    <x v="26"/>
    <x v="7"/>
    <n v="185.5"/>
    <d v="2017-09-21T00:00:00"/>
    <n v="6"/>
    <x v="0"/>
  </r>
  <r>
    <s v="23083.005398/2015-98"/>
    <s v="002/2017"/>
    <d v="2018-03-16T00:00:00"/>
    <x v="13"/>
    <s v="Instituto de Educação"/>
    <n v="49"/>
    <x v="25"/>
    <s v="405/2017"/>
    <x v="7"/>
    <n v="16.559999999999999"/>
    <n v="82.8"/>
    <x v="4"/>
    <x v="32"/>
    <x v="7"/>
    <n v="82.8"/>
    <s v="Em andamento"/>
    <s v="-"/>
    <x v="0"/>
  </r>
  <r>
    <s v="23083.005398/2015-98"/>
    <s v="002/2017"/>
    <d v="2018-03-16T00:00:00"/>
    <x v="13"/>
    <s v="Instituto de Educação"/>
    <n v="52"/>
    <x v="28"/>
    <s v="405/2017"/>
    <x v="7"/>
    <n v="41"/>
    <n v="205"/>
    <x v="4"/>
    <x v="26"/>
    <x v="7"/>
    <n v="205"/>
    <d v="2017-09-21T00:00:00"/>
    <n v="6"/>
    <x v="0"/>
  </r>
  <r>
    <s v="23083.005398/2015-98"/>
    <s v="002/2017"/>
    <d v="2018-03-16T00:00:00"/>
    <x v="13"/>
    <s v="Instituto de Educação"/>
    <n v="72"/>
    <x v="44"/>
    <s v="405/2017"/>
    <x v="7"/>
    <n v="23"/>
    <n v="115"/>
    <x v="1"/>
    <x v="14"/>
    <x v="10"/>
    <s v="-"/>
    <s v="-"/>
    <s v="-"/>
    <x v="1"/>
  </r>
  <r>
    <s v="23083.005398/2015-98"/>
    <s v="002/2017"/>
    <d v="2018-03-16T00:00:00"/>
    <x v="13"/>
    <s v="Instituto de Educação"/>
    <n v="88"/>
    <x v="55"/>
    <s v="405/2017"/>
    <x v="0"/>
    <n v="39.340000000000003"/>
    <n v="393.40000000000003"/>
    <x v="4"/>
    <x v="34"/>
    <x v="27"/>
    <n v="354.06000000000006"/>
    <d v="2017-10-18T00:00:00"/>
    <n v="3894"/>
    <x v="3"/>
  </r>
  <r>
    <s v="23083.005398/2015-98"/>
    <s v="002/2017"/>
    <d v="2018-03-16T00:00:00"/>
    <x v="13"/>
    <s v="Instituto de Educação"/>
    <n v="96"/>
    <x v="63"/>
    <s v="405/2017"/>
    <x v="1"/>
    <n v="68.989999999999995"/>
    <n v="137.97999999999999"/>
    <x v="4"/>
    <x v="28"/>
    <x v="5"/>
    <n v="68.989999999999995"/>
    <d v="2017-09-27T00:00:00"/>
    <n v="2127"/>
    <x v="0"/>
  </r>
  <r>
    <s v="23083.005398/2015-98"/>
    <s v="002/2017"/>
    <d v="2018-03-16T00:00:00"/>
    <x v="13"/>
    <s v="Instituto de Educação"/>
    <n v="91"/>
    <x v="58"/>
    <s v="405/2017"/>
    <x v="5"/>
    <n v="152.82"/>
    <n v="152.82"/>
    <x v="4"/>
    <x v="28"/>
    <x v="5"/>
    <n v="152.82"/>
    <d v="2017-09-27T00:00:00"/>
    <n v="2127"/>
    <x v="0"/>
  </r>
  <r>
    <s v="23083.005398/2015-98"/>
    <s v="002/2017"/>
    <d v="2018-03-16T00:00:00"/>
    <x v="13"/>
    <s v="Instituto de Educação"/>
    <n v="97"/>
    <x v="64"/>
    <s v="405/2017"/>
    <x v="5"/>
    <n v="100.78"/>
    <n v="100.78"/>
    <x v="5"/>
    <x v="27"/>
    <x v="5"/>
    <n v="100.78"/>
    <d v="2017-09-27T00:00:00"/>
    <n v="4821"/>
    <x v="0"/>
  </r>
  <r>
    <s v="23083.005398/2015-98"/>
    <s v="002/2017"/>
    <d v="2018-03-16T00:00:00"/>
    <x v="13"/>
    <s v="Instituto de Educação"/>
    <n v="107"/>
    <x v="73"/>
    <s v="405/2017"/>
    <x v="0"/>
    <n v="11.68"/>
    <n v="116.8"/>
    <x v="1"/>
    <x v="14"/>
    <x v="10"/>
    <s v="-"/>
    <s v="-"/>
    <s v="-"/>
    <x v="4"/>
  </r>
  <r>
    <s v="23083.005398/2015-98"/>
    <s v="002/2017"/>
    <d v="2018-03-16T00:00:00"/>
    <x v="13"/>
    <s v="Instituto de Educação"/>
    <n v="131"/>
    <x v="127"/>
    <s v="405/2017"/>
    <x v="0"/>
    <n v="2.57"/>
    <n v="25.7"/>
    <x v="4"/>
    <x v="49"/>
    <x v="0"/>
    <n v="25.7"/>
    <s v="Concluído"/>
    <s v="-"/>
    <x v="5"/>
  </r>
  <r>
    <s v="23083.005398/2015-98"/>
    <s v="002/2017"/>
    <d v="2018-03-16T00:00:00"/>
    <x v="13"/>
    <s v="Instituto de Educação"/>
    <n v="137"/>
    <x v="86"/>
    <s v="405/2017"/>
    <x v="0"/>
    <n v="7.9"/>
    <n v="79"/>
    <x v="5"/>
    <x v="27"/>
    <x v="0"/>
    <n v="79"/>
    <d v="2017-09-27T00:00:00"/>
    <n v="4821"/>
    <x v="0"/>
  </r>
  <r>
    <s v="23083.005398/2015-98"/>
    <s v="002/2017"/>
    <d v="2018-03-16T00:00:00"/>
    <x v="13"/>
    <s v="Instituto de Educação"/>
    <n v="136"/>
    <x v="120"/>
    <s v="405/2017"/>
    <x v="0"/>
    <n v="45"/>
    <n v="450"/>
    <x v="4"/>
    <x v="30"/>
    <x v="0"/>
    <n v="450"/>
    <d v="2017-10-04T00:00:00"/>
    <d v="1906-04-06T00:00:00"/>
    <x v="0"/>
  </r>
  <r>
    <s v="23083.005398/2015-98"/>
    <s v="002/2017"/>
    <d v="2018-03-16T00:00:00"/>
    <x v="13"/>
    <s v="Instituto de Educação"/>
    <n v="151"/>
    <x v="94"/>
    <s v="405/2017"/>
    <x v="8"/>
    <n v="2.5"/>
    <n v="50"/>
    <x v="1"/>
    <x v="14"/>
    <x v="10"/>
    <s v="-"/>
    <s v="-"/>
    <s v="-"/>
    <x v="1"/>
  </r>
  <r>
    <s v="23083.005398/2015-98"/>
    <s v="002/2017"/>
    <d v="2018-03-16T00:00:00"/>
    <x v="13"/>
    <s v="Instituto de Educação"/>
    <n v="155"/>
    <x v="97"/>
    <s v="405/2017"/>
    <x v="3"/>
    <n v="13.2"/>
    <n v="660"/>
    <x v="4"/>
    <x v="35"/>
    <x v="3"/>
    <n v="660"/>
    <d v="2017-08-31T00:00:00"/>
    <n v="2322"/>
    <x v="0"/>
  </r>
  <r>
    <s v="23083.005398/2015-98"/>
    <s v="002/2017"/>
    <d v="2018-03-16T00:00:00"/>
    <x v="13"/>
    <s v="Instituto de Educação"/>
    <n v="163"/>
    <x v="114"/>
    <s v="405/2017"/>
    <x v="0"/>
    <n v="2.8"/>
    <n v="28"/>
    <x v="5"/>
    <x v="27"/>
    <x v="7"/>
    <n v="14"/>
    <d v="2017-09-27T00:00:00"/>
    <n v="4821"/>
    <x v="3"/>
  </r>
  <r>
    <s v="23083.005398/2015-98"/>
    <s v="002/2017"/>
    <d v="2018-03-16T00:00:00"/>
    <x v="13"/>
    <s v="Instituto de Educação"/>
    <n v="165"/>
    <x v="103"/>
    <s v="405/2017"/>
    <x v="0"/>
    <n v="2.5"/>
    <n v="25"/>
    <x v="5"/>
    <x v="27"/>
    <x v="0"/>
    <n v="25"/>
    <d v="2017-09-27T00:00:00"/>
    <n v="4821"/>
    <x v="0"/>
  </r>
  <r>
    <s v="23083.005398/2015-98"/>
    <s v="002/2017"/>
    <d v="2018-03-16T00:00:00"/>
    <x v="13"/>
    <s v="Instituto de Educação"/>
    <n v="166"/>
    <x v="104"/>
    <s v="405/2017"/>
    <x v="0"/>
    <n v="2.79"/>
    <n v="27.9"/>
    <x v="5"/>
    <x v="27"/>
    <x v="0"/>
    <n v="27.9"/>
    <d v="2017-09-27T00:00:00"/>
    <n v="4821"/>
    <x v="0"/>
  </r>
  <r>
    <s v="23083.005398/2015-98"/>
    <s v="002/2017"/>
    <d v="2018-03-16T00:00:00"/>
    <x v="14"/>
    <s v="Departamento de Silvicultura"/>
    <n v="1"/>
    <x v="0"/>
    <s v="386/2017"/>
    <x v="7"/>
    <n v="7.99"/>
    <n v="39.950000000000003"/>
    <x v="5"/>
    <x v="27"/>
    <x v="7"/>
    <n v="39.950000000000003"/>
    <d v="2017-09-27T00:00:00"/>
    <n v="4821"/>
    <x v="0"/>
  </r>
  <r>
    <s v="23083.005398/2015-98"/>
    <s v="002/2017"/>
    <d v="2018-03-16T00:00:00"/>
    <x v="14"/>
    <s v="Departamento de Silvicultura"/>
    <n v="47"/>
    <x v="23"/>
    <s v="386/2017"/>
    <x v="17"/>
    <n v="16.02"/>
    <n v="48.06"/>
    <x v="4"/>
    <x v="32"/>
    <x v="17"/>
    <n v="48.06"/>
    <s v="Em andamento"/>
    <s v="-"/>
    <x v="0"/>
  </r>
  <r>
    <s v="23083.005398/2015-98"/>
    <s v="002/2017"/>
    <d v="2018-03-16T00:00:00"/>
    <x v="14"/>
    <s v="Departamento de Silvicultura"/>
    <n v="49"/>
    <x v="25"/>
    <s v="386/2017"/>
    <x v="17"/>
    <n v="16.559999999999999"/>
    <n v="49.679999999999993"/>
    <x v="4"/>
    <x v="32"/>
    <x v="17"/>
    <n v="49.679999999999993"/>
    <s v="Em andamento"/>
    <s v="-"/>
    <x v="0"/>
  </r>
  <r>
    <s v="23083.005398/2015-98"/>
    <s v="002/2017"/>
    <d v="2018-03-16T00:00:00"/>
    <x v="14"/>
    <s v="Departamento de Silvicultura"/>
    <n v="96"/>
    <x v="63"/>
    <s v="386/2017"/>
    <x v="1"/>
    <n v="68.989999999999995"/>
    <n v="137.97999999999999"/>
    <x v="4"/>
    <x v="28"/>
    <x v="5"/>
    <n v="68.989999999999995"/>
    <d v="2017-09-27T00:00:00"/>
    <n v="2127"/>
    <x v="0"/>
  </r>
  <r>
    <s v="23083.005398/2015-98"/>
    <s v="002/2017"/>
    <d v="2018-03-16T00:00:00"/>
    <x v="14"/>
    <s v="Departamento de Silvicultura"/>
    <n v="97"/>
    <x v="64"/>
    <s v="386/2017"/>
    <x v="5"/>
    <n v="100.78"/>
    <n v="100.78"/>
    <x v="5"/>
    <x v="27"/>
    <x v="5"/>
    <n v="100.78"/>
    <d v="2017-09-27T00:00:00"/>
    <n v="4821"/>
    <x v="0"/>
  </r>
  <r>
    <s v="23083.005398/2015-98"/>
    <s v="002/2017"/>
    <d v="2018-03-16T00:00:00"/>
    <x v="14"/>
    <s v="Departamento de Silvicultura"/>
    <n v="107"/>
    <x v="73"/>
    <s v="386/2017"/>
    <x v="17"/>
    <n v="11.68"/>
    <n v="35.04"/>
    <x v="1"/>
    <x v="14"/>
    <x v="10"/>
    <s v="-"/>
    <s v="-"/>
    <s v="-"/>
    <x v="4"/>
  </r>
  <r>
    <s v="23083.005398/2015-98"/>
    <s v="002/2017"/>
    <d v="2018-03-16T00:00:00"/>
    <x v="14"/>
    <s v="Departamento de Silvicultura"/>
    <n v="110"/>
    <x v="75"/>
    <s v="386/2017"/>
    <x v="8"/>
    <n v="11.63"/>
    <n v="232.60000000000002"/>
    <x v="5"/>
    <x v="27"/>
    <x v="8"/>
    <n v="232.60000000000002"/>
    <d v="2017-09-27T00:00:00"/>
    <n v="4821"/>
    <x v="0"/>
  </r>
  <r>
    <s v="23083.005398/2015-98"/>
    <s v="002/2017"/>
    <d v="2018-03-16T00:00:00"/>
    <x v="14"/>
    <s v="Departamento de Silvicultura"/>
    <n v="155"/>
    <x v="97"/>
    <s v="386/2017"/>
    <x v="23"/>
    <n v="13.2"/>
    <n v="79.199999999999989"/>
    <x v="4"/>
    <x v="35"/>
    <x v="26"/>
    <n v="79.199999999999989"/>
    <d v="2017-08-31T00:00:00"/>
    <n v="2322"/>
    <x v="0"/>
  </r>
  <r>
    <s v="23083.005398/2015-98"/>
    <s v="002/2017"/>
    <d v="2018-03-16T00:00:00"/>
    <x v="15"/>
    <s v="Departamento de Epidemiologia e Saúde Pública"/>
    <n v="46"/>
    <x v="128"/>
    <s v="444/2017"/>
    <x v="21"/>
    <n v="1.58"/>
    <n v="12.64"/>
    <x v="1"/>
    <x v="14"/>
    <x v="10"/>
    <s v="-"/>
    <s v="-"/>
    <s v="-"/>
    <x v="4"/>
  </r>
  <r>
    <s v="23083.005398/2015-98"/>
    <s v="002/2017"/>
    <d v="2018-03-16T00:00:00"/>
    <x v="15"/>
    <s v="Departamento de Epidemiologia e Saúde Pública"/>
    <n v="50"/>
    <x v="26"/>
    <s v="444/2017"/>
    <x v="23"/>
    <n v="37.700000000000003"/>
    <n v="226.20000000000002"/>
    <x v="1"/>
    <x v="14"/>
    <x v="10"/>
    <s v="-"/>
    <s v="-"/>
    <s v="-"/>
    <x v="4"/>
  </r>
  <r>
    <s v="23083.005398/2015-98"/>
    <s v="002/2017"/>
    <d v="2018-03-16T00:00:00"/>
    <x v="15"/>
    <s v="Departamento de Epidemiologia e Saúde Pública"/>
    <n v="83"/>
    <x v="129"/>
    <s v="444/2017"/>
    <x v="1"/>
    <n v="74.38"/>
    <n v="148.76"/>
    <x v="4"/>
    <x v="31"/>
    <x v="1"/>
    <n v="148.76"/>
    <d v="2017-10-19T00:00:00"/>
    <n v="18043"/>
    <x v="0"/>
  </r>
  <r>
    <s v="23083.005398/2015-98"/>
    <s v="002/2017"/>
    <d v="2018-03-16T00:00:00"/>
    <x v="15"/>
    <s v="Departamento de Epidemiologia e Saúde Pública"/>
    <n v="88"/>
    <x v="55"/>
    <s v="444/2017"/>
    <x v="1"/>
    <n v="39.340000000000003"/>
    <n v="78.680000000000007"/>
    <x v="4"/>
    <x v="34"/>
    <x v="1"/>
    <n v="78.680000000000007"/>
    <d v="2017-10-18T00:00:00"/>
    <n v="3894"/>
    <x v="0"/>
  </r>
  <r>
    <s v="23083.005398/2015-98"/>
    <s v="002/2017"/>
    <d v="2018-03-16T00:00:00"/>
    <x v="15"/>
    <s v="Departamento de Epidemiologia e Saúde Pública"/>
    <n v="91"/>
    <x v="58"/>
    <s v="444/2017"/>
    <x v="5"/>
    <n v="152.82"/>
    <n v="152.82"/>
    <x v="4"/>
    <x v="28"/>
    <x v="5"/>
    <n v="152.82"/>
    <d v="2017-09-27T00:00:00"/>
    <n v="2127"/>
    <x v="0"/>
  </r>
  <r>
    <s v="23083.005398/2015-98"/>
    <s v="002/2017"/>
    <d v="2018-03-16T00:00:00"/>
    <x v="15"/>
    <s v="Departamento de Epidemiologia e Saúde Pública"/>
    <n v="97"/>
    <x v="64"/>
    <s v="444/2017"/>
    <x v="1"/>
    <n v="100.78"/>
    <n v="201.56"/>
    <x v="5"/>
    <x v="27"/>
    <x v="5"/>
    <n v="100.78"/>
    <d v="2017-09-27T00:00:00"/>
    <n v="4821"/>
    <x v="3"/>
  </r>
  <r>
    <s v="23083.005398/2015-98"/>
    <s v="002/2017"/>
    <d v="2018-03-16T00:00:00"/>
    <x v="15"/>
    <s v="Departamento de Epidemiologia e Saúde Pública"/>
    <n v="138"/>
    <x v="87"/>
    <s v="444/2017"/>
    <x v="25"/>
    <n v="4.7"/>
    <n v="56.400000000000006"/>
    <x v="1"/>
    <x v="14"/>
    <x v="10"/>
    <s v="-"/>
    <s v="-"/>
    <s v="-"/>
    <x v="1"/>
  </r>
  <r>
    <s v="23083.005398/2015-98"/>
    <s v="002/2017"/>
    <d v="2018-03-16T00:00:00"/>
    <x v="15"/>
    <s v="Departamento de Epidemiologia e Saúde Pública"/>
    <n v="152"/>
    <x v="130"/>
    <s v="444/2017"/>
    <x v="5"/>
    <n v="86.4"/>
    <n v="86.4"/>
    <x v="5"/>
    <x v="27"/>
    <x v="5"/>
    <n v="86.4"/>
    <d v="2017-09-27T00:00:00"/>
    <n v="4821"/>
    <x v="0"/>
  </r>
  <r>
    <s v="23083.005398/2015-98"/>
    <s v="002/2017"/>
    <d v="2018-03-16T00:00:00"/>
    <x v="16"/>
    <s v="Departamento de Parasitologia Animal"/>
    <n v="135"/>
    <x v="85"/>
    <s v="444/2017"/>
    <x v="20"/>
    <n v="23.5"/>
    <n v="352.5"/>
    <x v="1"/>
    <x v="14"/>
    <x v="10"/>
    <s v="-"/>
    <s v="-"/>
    <s v="-"/>
    <x v="1"/>
  </r>
  <r>
    <s v="23083.005398/2015-98"/>
    <s v="002/2017"/>
    <d v="2018-03-16T00:00:00"/>
    <x v="17"/>
    <s v="Instituto de Zootecnia"/>
    <n v="5"/>
    <x v="117"/>
    <s v="428/2017"/>
    <x v="8"/>
    <n v="218.99"/>
    <n v="4379.8"/>
    <x v="4"/>
    <x v="50"/>
    <x v="20"/>
    <n v="3284.8500000000004"/>
    <d v="2017-10-11T00:00:00"/>
    <d v="1900-04-15T00:00:00"/>
    <x v="0"/>
  </r>
  <r>
    <s v="23083.005398/2015-98"/>
    <s v="002/2017"/>
    <d v="2018-03-16T00:00:00"/>
    <x v="17"/>
    <s v="Instituto de Zootecnia"/>
    <n v="33"/>
    <x v="118"/>
    <s v="428/2017"/>
    <x v="3"/>
    <n v="9.18"/>
    <n v="459"/>
    <x v="4"/>
    <x v="51"/>
    <x v="3"/>
    <n v="459"/>
    <s v="19/09/2017_x000a_"/>
    <n v="486"/>
    <x v="0"/>
  </r>
  <r>
    <s v="23083.005398/2015-98"/>
    <s v="002/2017"/>
    <d v="2018-03-16T00:00:00"/>
    <x v="17"/>
    <s v="Instituto de Zootecnia"/>
    <n v="46"/>
    <x v="128"/>
    <s v="428/2017"/>
    <x v="0"/>
    <n v="1.58"/>
    <n v="15.8"/>
    <x v="1"/>
    <x v="14"/>
    <x v="10"/>
    <s v="-"/>
    <s v="-"/>
    <s v="-"/>
    <x v="4"/>
  </r>
  <r>
    <s v="23083.005398/2015-98"/>
    <s v="002/2017"/>
    <d v="2018-03-16T00:00:00"/>
    <x v="17"/>
    <s v="Instituto de Zootecnia"/>
    <n v="50"/>
    <x v="26"/>
    <s v="428/2017"/>
    <x v="7"/>
    <n v="37.700000000000003"/>
    <n v="188.5"/>
    <x v="4"/>
    <x v="26"/>
    <x v="7"/>
    <n v="188.5"/>
    <d v="2017-09-21T00:00:00"/>
    <n v="6"/>
    <x v="0"/>
  </r>
  <r>
    <s v="23083.005398/2015-98"/>
    <s v="002/2017"/>
    <d v="2018-03-16T00:00:00"/>
    <x v="17"/>
    <s v="Instituto de Zootecnia"/>
    <n v="53"/>
    <x v="29"/>
    <s v="428/2017"/>
    <x v="7"/>
    <n v="4.82"/>
    <n v="24.1"/>
    <x v="4"/>
    <x v="32"/>
    <x v="7"/>
    <n v="24.1"/>
    <s v="Em andamento"/>
    <s v="-"/>
    <x v="0"/>
  </r>
  <r>
    <s v="23083.005398/2015-98"/>
    <s v="002/2017"/>
    <d v="2018-03-16T00:00:00"/>
    <x v="17"/>
    <s v="Instituto de Zootecnia"/>
    <n v="54"/>
    <x v="131"/>
    <s v="428/2017"/>
    <x v="7"/>
    <n v="6.85"/>
    <n v="34.25"/>
    <x v="4"/>
    <x v="30"/>
    <x v="7"/>
    <n v="34.25"/>
    <d v="2017-10-04T00:00:00"/>
    <d v="1906-04-06T00:00:00"/>
    <x v="0"/>
  </r>
  <r>
    <s v="23083.005398/2015-98"/>
    <s v="002/2017"/>
    <d v="2018-03-16T00:00:00"/>
    <x v="17"/>
    <s v="Instituto de Zootecnia"/>
    <n v="83"/>
    <x v="129"/>
    <s v="428/2017"/>
    <x v="8"/>
    <n v="74.38"/>
    <n v="1487.6"/>
    <x v="1"/>
    <x v="14"/>
    <x v="10"/>
    <s v="-"/>
    <s v="-"/>
    <s v="-"/>
    <x v="4"/>
  </r>
  <r>
    <s v="23083.005398/2015-98"/>
    <s v="002/2017"/>
    <d v="2018-03-16T00:00:00"/>
    <x v="17"/>
    <s v="Instituto de Zootecnia"/>
    <n v="89"/>
    <x v="56"/>
    <s v="428/2017"/>
    <x v="14"/>
    <n v="94.99"/>
    <n v="379.96"/>
    <x v="4"/>
    <x v="34"/>
    <x v="1"/>
    <n v="189.98"/>
    <d v="2017-10-18T00:00:00"/>
    <n v="3894"/>
    <x v="3"/>
  </r>
  <r>
    <s v="23083.005398/2015-98"/>
    <s v="002/2017"/>
    <d v="2018-03-16T00:00:00"/>
    <x v="17"/>
    <s v="Instituto de Zootecnia"/>
    <n v="88"/>
    <x v="55"/>
    <s v="428/2017"/>
    <x v="7"/>
    <n v="39.340000000000003"/>
    <n v="196.70000000000002"/>
    <x v="4"/>
    <x v="34"/>
    <x v="7"/>
    <n v="196.70000000000002"/>
    <d v="2017-10-18T00:00:00"/>
    <n v="3894"/>
    <x v="0"/>
  </r>
  <r>
    <s v="23083.005398/2015-98"/>
    <s v="002/2017"/>
    <d v="2018-03-16T00:00:00"/>
    <x v="17"/>
    <s v="Instituto de Zootecnia"/>
    <n v="90"/>
    <x v="57"/>
    <s v="428/2017"/>
    <x v="7"/>
    <n v="261.79000000000002"/>
    <n v="1308.95"/>
    <x v="4"/>
    <x v="52"/>
    <x v="7"/>
    <n v="1308.95"/>
    <d v="2017-08-29T00:00:00"/>
    <n v="4531"/>
    <x v="0"/>
  </r>
  <r>
    <s v="23083.005398/2015-98"/>
    <s v="002/2017"/>
    <d v="2018-03-16T00:00:00"/>
    <x v="17"/>
    <s v="Instituto de Zootecnia"/>
    <n v="96"/>
    <x v="63"/>
    <s v="428/2017"/>
    <x v="17"/>
    <n v="68.989999999999995"/>
    <n v="206.96999999999997"/>
    <x v="4"/>
    <x v="28"/>
    <x v="1"/>
    <n v="137.97999999999999"/>
    <d v="2017-09-27T00:00:00"/>
    <n v="2127"/>
    <x v="0"/>
  </r>
  <r>
    <s v="23083.005398/2015-98"/>
    <s v="002/2017"/>
    <d v="2018-03-16T00:00:00"/>
    <x v="17"/>
    <s v="Instituto de Zootecnia"/>
    <n v="91"/>
    <x v="58"/>
    <s v="428/2017"/>
    <x v="5"/>
    <n v="152.82"/>
    <n v="152.82"/>
    <x v="4"/>
    <x v="28"/>
    <x v="5"/>
    <n v="152.82"/>
    <d v="2017-09-27T00:00:00"/>
    <n v="2127"/>
    <x v="0"/>
  </r>
  <r>
    <s v="23083.005398/2015-98"/>
    <s v="002/2017"/>
    <d v="2018-03-16T00:00:00"/>
    <x v="17"/>
    <s v="Instituto de Zootecnia"/>
    <n v="97"/>
    <x v="64"/>
    <s v="428/2017"/>
    <x v="14"/>
    <n v="100.78"/>
    <n v="403.12"/>
    <x v="5"/>
    <x v="27"/>
    <x v="17"/>
    <n v="302.34000000000003"/>
    <d v="2017-09-27T00:00:00"/>
    <n v="4821"/>
    <x v="3"/>
  </r>
  <r>
    <s v="23083.005398/2015-98"/>
    <s v="002/2017"/>
    <d v="2018-03-16T00:00:00"/>
    <x v="17"/>
    <s v="Instituto de Zootecnia"/>
    <n v="93"/>
    <x v="60"/>
    <s v="428/2017"/>
    <x v="5"/>
    <n v="146.03"/>
    <n v="146.03"/>
    <x v="4"/>
    <x v="28"/>
    <x v="5"/>
    <n v="146.03"/>
    <d v="2017-09-27T00:00:00"/>
    <n v="2127"/>
    <x v="0"/>
  </r>
  <r>
    <s v="23083.005398/2015-98"/>
    <s v="002/2017"/>
    <d v="2018-03-16T00:00:00"/>
    <x v="17"/>
    <s v="Instituto de Zootecnia"/>
    <n v="94"/>
    <x v="61"/>
    <s v="428/2017"/>
    <x v="1"/>
    <n v="209.85"/>
    <n v="419.7"/>
    <x v="4"/>
    <x v="48"/>
    <x v="1"/>
    <n v="419.7"/>
    <d v="2017-08-31T00:00:00"/>
    <n v="146"/>
    <x v="0"/>
  </r>
  <r>
    <s v="23083.005398/2015-98"/>
    <s v="002/2017"/>
    <d v="2018-03-16T00:00:00"/>
    <x v="17"/>
    <s v="Instituto de Zootecnia"/>
    <n v="107"/>
    <x v="73"/>
    <s v="428/2017"/>
    <x v="26"/>
    <n v="11.68"/>
    <n v="163.51999999999998"/>
    <x v="1"/>
    <x v="14"/>
    <x v="10"/>
    <s v="-"/>
    <s v="-"/>
    <s v="-"/>
    <x v="4"/>
  </r>
  <r>
    <s v="23083.005398/2015-98"/>
    <s v="002/2017"/>
    <d v="2018-03-16T00:00:00"/>
    <x v="17"/>
    <s v="Instituto de Zootecnia"/>
    <n v="110"/>
    <x v="75"/>
    <s v="428/2017"/>
    <x v="9"/>
    <n v="11.63"/>
    <n v="348.90000000000003"/>
    <x v="5"/>
    <x v="27"/>
    <x v="9"/>
    <n v="348.90000000000003"/>
    <d v="2017-09-27T00:00:00"/>
    <n v="4821"/>
    <x v="0"/>
  </r>
  <r>
    <s v="23083.005398/2015-98"/>
    <s v="002/2017"/>
    <d v="2018-03-16T00:00:00"/>
    <x v="17"/>
    <s v="Instituto de Zootecnia"/>
    <n v="126"/>
    <x v="132"/>
    <s v="428/2017"/>
    <x v="16"/>
    <n v="2.99"/>
    <n v="1196"/>
    <x v="4"/>
    <x v="51"/>
    <x v="28"/>
    <n v="313.95000000000005"/>
    <s v="19/09/2017_x000a_"/>
    <n v="486"/>
    <x v="3"/>
  </r>
  <r>
    <s v="23083.005398/2015-98"/>
    <s v="002/2017"/>
    <d v="2018-03-16T00:00:00"/>
    <x v="18"/>
    <s v="Campus da UFRRJ em Três Rios"/>
    <n v="22"/>
    <x v="133"/>
    <s v="474/2017"/>
    <x v="5"/>
    <n v="36.700000000000003"/>
    <n v="36.700000000000003"/>
    <x v="1"/>
    <x v="14"/>
    <x v="10"/>
    <s v="-"/>
    <s v="-"/>
    <s v="-"/>
    <x v="6"/>
  </r>
  <r>
    <s v="23083.005398/2015-98"/>
    <s v="002/2017"/>
    <d v="2018-03-16T00:00:00"/>
    <x v="18"/>
    <s v="Campus da UFRRJ em Três Rios"/>
    <n v="42"/>
    <x v="21"/>
    <s v="474/2017"/>
    <x v="5"/>
    <n v="52.67"/>
    <n v="52.67"/>
    <x v="4"/>
    <x v="32"/>
    <x v="5"/>
    <n v="52.67"/>
    <s v="Em andamento"/>
    <s v="-"/>
    <x v="0"/>
  </r>
  <r>
    <s v="23083.005398/2015-98"/>
    <s v="002/2017"/>
    <d v="2018-03-16T00:00:00"/>
    <x v="18"/>
    <s v="Campus da UFRRJ em Três Rios"/>
    <n v="47"/>
    <x v="23"/>
    <s v="474/2017"/>
    <x v="0"/>
    <n v="16.02"/>
    <n v="160.19999999999999"/>
    <x v="4"/>
    <x v="32"/>
    <x v="0"/>
    <n v="160.19999999999999"/>
    <s v="Em andamento"/>
    <s v="-"/>
    <x v="0"/>
  </r>
  <r>
    <s v="23083.005398/2015-98"/>
    <s v="002/2017"/>
    <d v="2018-03-16T00:00:00"/>
    <x v="18"/>
    <s v="Campus da UFRRJ em Três Rios"/>
    <n v="48"/>
    <x v="24"/>
    <s v="474/2017"/>
    <x v="0"/>
    <n v="37.1"/>
    <n v="371"/>
    <x v="4"/>
    <x v="26"/>
    <x v="0"/>
    <n v="371"/>
    <d v="2017-09-21T00:00:00"/>
    <n v="6"/>
    <x v="0"/>
  </r>
  <r>
    <s v="23083.005398/2015-98"/>
    <s v="002/2017"/>
    <d v="2018-03-16T00:00:00"/>
    <x v="18"/>
    <s v="Campus da UFRRJ em Três Rios"/>
    <n v="49"/>
    <x v="25"/>
    <s v="474/2017"/>
    <x v="0"/>
    <n v="16.559999999999999"/>
    <n v="165.6"/>
    <x v="4"/>
    <x v="32"/>
    <x v="0"/>
    <n v="165.6"/>
    <s v="Em andamento"/>
    <s v="-"/>
    <x v="0"/>
  </r>
  <r>
    <s v="23083.005398/2015-98"/>
    <s v="002/2017"/>
    <d v="2018-03-16T00:00:00"/>
    <x v="18"/>
    <s v="Campus da UFRRJ em Três Rios"/>
    <n v="50"/>
    <x v="26"/>
    <s v="474/2017"/>
    <x v="0"/>
    <n v="37.700000000000003"/>
    <n v="377"/>
    <x v="4"/>
    <x v="26"/>
    <x v="7"/>
    <n v="188.5"/>
    <d v="2017-09-21T00:00:00"/>
    <n v="6"/>
    <x v="0"/>
  </r>
  <r>
    <s v="23083.005398/2015-98"/>
    <s v="002/2017"/>
    <d v="2018-03-16T00:00:00"/>
    <x v="18"/>
    <s v="Campus da UFRRJ em Três Rios"/>
    <n v="51"/>
    <x v="27"/>
    <s v="474/2017"/>
    <x v="0"/>
    <n v="17.45"/>
    <n v="174.5"/>
    <x v="4"/>
    <x v="32"/>
    <x v="0"/>
    <n v="174.5"/>
    <s v="Em andamento"/>
    <s v="-"/>
    <x v="0"/>
  </r>
  <r>
    <s v="23083.005398/2015-98"/>
    <s v="002/2017"/>
    <d v="2018-03-16T00:00:00"/>
    <x v="18"/>
    <s v="Campus da UFRRJ em Três Rios"/>
    <n v="52"/>
    <x v="28"/>
    <s v="474/2017"/>
    <x v="0"/>
    <n v="41"/>
    <n v="410"/>
    <x v="4"/>
    <x v="26"/>
    <x v="0"/>
    <n v="410"/>
    <d v="2017-09-21T00:00:00"/>
    <n v="6"/>
    <x v="0"/>
  </r>
  <r>
    <s v="23083.005398/2015-98"/>
    <s v="002/2017"/>
    <d v="2018-03-16T00:00:00"/>
    <x v="18"/>
    <s v="Campus da UFRRJ em Três Rios"/>
    <n v="53"/>
    <x v="29"/>
    <s v="474/2017"/>
    <x v="0"/>
    <n v="4.82"/>
    <n v="48.2"/>
    <x v="4"/>
    <x v="32"/>
    <x v="0"/>
    <n v="48.2"/>
    <s v="Em andamento"/>
    <s v="-"/>
    <x v="0"/>
  </r>
  <r>
    <s v="23083.005398/2015-98"/>
    <s v="002/2017"/>
    <d v="2018-03-16T00:00:00"/>
    <x v="18"/>
    <s v="Campus da UFRRJ em Três Rios"/>
    <n v="56"/>
    <x v="134"/>
    <s v="474/2017"/>
    <x v="0"/>
    <n v="4.3"/>
    <n v="43"/>
    <x v="4"/>
    <x v="25"/>
    <x v="0"/>
    <n v="43"/>
    <d v="2017-08-30T00:00:00"/>
    <n v="14"/>
    <x v="0"/>
  </r>
  <r>
    <s v="23083.005398/2015-98"/>
    <s v="002/2017"/>
    <d v="2018-03-16T00:00:00"/>
    <x v="18"/>
    <s v="Campus da UFRRJ em Três Rios"/>
    <n v="67"/>
    <x v="40"/>
    <s v="474/2017"/>
    <x v="0"/>
    <n v="217.47"/>
    <n v="2174.6999999999998"/>
    <x v="4"/>
    <x v="25"/>
    <x v="0"/>
    <n v="2174.6999999999998"/>
    <d v="2017-08-30T00:00:00"/>
    <n v="14"/>
    <x v="0"/>
  </r>
  <r>
    <s v="23083.005398/2015-98"/>
    <s v="002/2017"/>
    <d v="2018-03-16T00:00:00"/>
    <x v="18"/>
    <s v="Campus da UFRRJ em Três Rios"/>
    <n v="68"/>
    <x v="41"/>
    <s v="474/2017"/>
    <x v="0"/>
    <n v="199"/>
    <n v="1990"/>
    <x v="4"/>
    <x v="25"/>
    <x v="0"/>
    <n v="1990"/>
    <d v="2017-08-30T00:00:00"/>
    <n v="14"/>
    <x v="0"/>
  </r>
  <r>
    <s v="23083.005398/2015-98"/>
    <s v="002/2017"/>
    <d v="2018-03-16T00:00:00"/>
    <x v="18"/>
    <s v="Campus da UFRRJ em Três Rios"/>
    <n v="89"/>
    <x v="56"/>
    <s v="474/2017"/>
    <x v="5"/>
    <n v="94.99"/>
    <n v="94.99"/>
    <x v="1"/>
    <x v="14"/>
    <x v="10"/>
    <s v="-"/>
    <s v="-"/>
    <s v="-"/>
    <x v="4"/>
  </r>
  <r>
    <s v="23083.005398/2015-98"/>
    <s v="002/2017"/>
    <d v="2018-03-16T00:00:00"/>
    <x v="18"/>
    <s v="Campus da UFRRJ em Três Rios"/>
    <n v="90"/>
    <x v="57"/>
    <s v="474/2017"/>
    <x v="5"/>
    <n v="261.79000000000002"/>
    <n v="261.79000000000002"/>
    <x v="5"/>
    <x v="27"/>
    <x v="5"/>
    <n v="261.79000000000002"/>
    <d v="2017-09-27T00:00:00"/>
    <n v="4821"/>
    <x v="0"/>
  </r>
  <r>
    <s v="23083.005398/2015-98"/>
    <s v="002/2017"/>
    <d v="2018-03-16T00:00:00"/>
    <x v="12"/>
    <s v="Instituto de Ciências Humanas e Sociais"/>
    <n v="13"/>
    <x v="7"/>
    <s v="602/2017"/>
    <x v="7"/>
    <n v="9.1"/>
    <n v="45.5"/>
    <x v="6"/>
    <x v="53"/>
    <x v="17"/>
    <n v="27.299999999999997"/>
    <d v="2018-01-17T00:00:00"/>
    <n v="19675"/>
    <x v="0"/>
  </r>
  <r>
    <s v="23083.005398/2015-98"/>
    <s v="002/2017"/>
    <d v="2018-03-16T00:00:00"/>
    <x v="12"/>
    <s v="Instituto de Ciências Humanas e Sociais"/>
    <n v="32"/>
    <x v="111"/>
    <s v="602/2017"/>
    <x v="20"/>
    <n v="9.74"/>
    <n v="146.1"/>
    <x v="6"/>
    <x v="54"/>
    <x v="20"/>
    <n v="146.1"/>
    <d v="2018-02-26T00:00:00"/>
    <n v="2634"/>
    <x v="0"/>
  </r>
  <r>
    <s v="23083.005398/2015-98"/>
    <s v="002/2017"/>
    <d v="2018-03-16T00:00:00"/>
    <x v="12"/>
    <s v="Instituto de Ciências Humanas e Sociais"/>
    <n v="91"/>
    <x v="58"/>
    <s v="602/2017"/>
    <x v="5"/>
    <n v="152.82"/>
    <n v="152.82"/>
    <x v="6"/>
    <x v="55"/>
    <x v="5"/>
    <n v="152.82"/>
    <d v="2018-01-18T00:00:00"/>
    <n v="2313"/>
    <x v="0"/>
  </r>
  <r>
    <s v="23083.005398/2015-98"/>
    <s v="002/2017"/>
    <d v="2018-03-16T00:00:00"/>
    <x v="12"/>
    <s v="Instituto de Ciências Humanas e Sociais"/>
    <n v="94"/>
    <x v="61"/>
    <s v="602/2017"/>
    <x v="5"/>
    <n v="209.85"/>
    <n v="209.85"/>
    <x v="6"/>
    <x v="56"/>
    <x v="5"/>
    <n v="209.85"/>
    <d v="2018-01-16T00:00:00"/>
    <n v="345"/>
    <x v="0"/>
  </r>
  <r>
    <s v="23083.005398/2015-98"/>
    <s v="002/2017"/>
    <d v="2018-03-16T00:00:00"/>
    <x v="0"/>
    <s v="Prefeitura Universitária"/>
    <n v="24"/>
    <x v="14"/>
    <s v="575/2017"/>
    <x v="27"/>
    <n v="5.55"/>
    <n v="11100"/>
    <x v="6"/>
    <x v="57"/>
    <x v="29"/>
    <n v="11100"/>
    <d v="2018-01-23T00:00:00"/>
    <n v="4855"/>
    <x v="0"/>
  </r>
  <r>
    <s v="23083.005398/2015-98"/>
    <s v="002/2017"/>
    <d v="2018-03-16T00:00:00"/>
    <x v="0"/>
    <s v="Prefeitura Universitária"/>
    <n v="40"/>
    <x v="20"/>
    <s v="575/2017"/>
    <x v="3"/>
    <n v="187.64"/>
    <n v="9382"/>
    <x v="6"/>
    <x v="58"/>
    <x v="7"/>
    <n v="938.19999999999993"/>
    <n v="2846"/>
    <d v="2018-03-01T00:00:00"/>
    <x v="0"/>
  </r>
  <r>
    <s v="23083.005398/2015-98"/>
    <s v="002/2017"/>
    <d v="2018-03-16T00:00:00"/>
    <x v="0"/>
    <s v="Prefeitura Universitária"/>
    <n v="113"/>
    <x v="77"/>
    <s v="575/2017"/>
    <x v="3"/>
    <n v="12.54"/>
    <n v="627"/>
    <x v="6"/>
    <x v="58"/>
    <x v="3"/>
    <n v="627"/>
    <n v="2846"/>
    <d v="2018-03-01T00:00:00"/>
    <x v="0"/>
  </r>
  <r>
    <s v="23083.005398/2015-98"/>
    <s v="002/2017"/>
    <d v="2018-03-16T00:00:00"/>
    <x v="0"/>
    <s v="Prefeitura Universitária"/>
    <n v="154"/>
    <x v="96"/>
    <s v="575/2017"/>
    <x v="2"/>
    <n v="11.82"/>
    <n v="1182"/>
    <x v="6"/>
    <x v="59"/>
    <x v="30"/>
    <n v="969.24"/>
    <d v="2018-02-05T00:00:00"/>
    <s v="Papeleta 93/2018"/>
    <x v="0"/>
  </r>
  <r>
    <s v="23083.005398/2015-98"/>
    <s v="002/2017"/>
    <d v="2018-03-16T00:00:00"/>
    <x v="0"/>
    <s v="Prefeitura Universitária"/>
    <n v="158"/>
    <x v="99"/>
    <s v="575/2017"/>
    <x v="4"/>
    <n v="40.51"/>
    <n v="8102"/>
    <x v="6"/>
    <x v="53"/>
    <x v="4"/>
    <n v="8102"/>
    <d v="2018-01-17T00:00:00"/>
    <n v="19675"/>
    <x v="0"/>
  </r>
  <r>
    <s v="23083.005398/2015-98"/>
    <s v="002/2017"/>
    <d v="2018-03-16T00:00:00"/>
    <x v="0"/>
    <s v="Prefeitura Universitária"/>
    <n v="159"/>
    <x v="100"/>
    <s v="575/2017"/>
    <x v="4"/>
    <n v="40.51"/>
    <n v="8102"/>
    <x v="6"/>
    <x v="53"/>
    <x v="4"/>
    <n v="8102"/>
    <d v="2018-01-17T00:00:00"/>
    <n v="19675"/>
    <x v="0"/>
  </r>
  <r>
    <s v="23083.005398/2015-98"/>
    <s v="002/2017"/>
    <d v="2018-03-16T00:00:00"/>
    <x v="0"/>
    <s v="Prefeitura Universitária"/>
    <n v="160"/>
    <x v="101"/>
    <s v="575/2017"/>
    <x v="22"/>
    <n v="60"/>
    <n v="3600"/>
    <x v="6"/>
    <x v="53"/>
    <x v="19"/>
    <n v="3600"/>
    <d v="2018-01-17T00:00:00"/>
    <n v="19675"/>
    <x v="0"/>
  </r>
  <r>
    <s v="23083.005398/2015-98"/>
    <s v="002/2017"/>
    <d v="2018-03-16T00:00:00"/>
    <x v="0"/>
    <s v="Prefeitura Universitária"/>
    <n v="157"/>
    <x v="98"/>
    <s v="575/2017"/>
    <x v="22"/>
    <n v="54.35"/>
    <n v="3261"/>
    <x v="6"/>
    <x v="53"/>
    <x v="19"/>
    <n v="3261"/>
    <d v="2018-01-17T00:00:00"/>
    <n v="19675"/>
    <x v="0"/>
  </r>
  <r>
    <s v="23083.005398/2015-98"/>
    <s v="002/2017"/>
    <d v="2018-03-16T00:00:00"/>
    <x v="3"/>
    <s v="Departamento de Material e Serviços Auxiliares"/>
    <n v="81"/>
    <x v="50"/>
    <s v="585/2017"/>
    <x v="5"/>
    <n v="278"/>
    <n v="278"/>
    <x v="6"/>
    <x v="53"/>
    <x v="5"/>
    <n v="278"/>
    <d v="2018-01-17T00:00:00"/>
    <n v="19675"/>
    <x v="0"/>
  </r>
  <r>
    <s v="23083.005398/2015-98"/>
    <s v="002/2017"/>
    <d v="2018-03-16T00:00:00"/>
    <x v="3"/>
    <s v="Departamento de Material e Serviços Auxiliares"/>
    <n v="91"/>
    <x v="58"/>
    <s v="585/2017"/>
    <x v="17"/>
    <n v="152.82"/>
    <n v="458.46"/>
    <x v="6"/>
    <x v="55"/>
    <x v="17"/>
    <n v="458.46"/>
    <d v="2018-01-18T00:00:00"/>
    <n v="2313"/>
    <x v="0"/>
  </r>
  <r>
    <s v="23083.005398/2015-98"/>
    <s v="002/2017"/>
    <d v="2018-03-16T00:00:00"/>
    <x v="19"/>
    <s v="PROAP - Biologia Animal"/>
    <n v="59"/>
    <x v="33"/>
    <s v="568/2017"/>
    <x v="14"/>
    <n v="22.93"/>
    <n v="91.72"/>
    <x v="7"/>
    <x v="60"/>
    <x v="14"/>
    <n v="91.72"/>
    <s v="Entrega em 01/03/2018_x000a_"/>
    <s v="Papeleta 125/2018_x000a_"/>
    <x v="0"/>
  </r>
  <r>
    <s v="23083.005398/2015-98"/>
    <s v="002/2017"/>
    <d v="2018-03-16T00:00:00"/>
    <x v="19"/>
    <s v="PROAP - Biologia Animal"/>
    <n v="61"/>
    <x v="34"/>
    <s v="568/2017"/>
    <x v="23"/>
    <n v="41.9"/>
    <n v="251.39999999999998"/>
    <x v="7"/>
    <x v="61"/>
    <x v="26"/>
    <n v="251.39999999999998"/>
    <s v="Entrega em 06/02/2018_x000a_"/>
    <s v="Papeleta 89/2018_x000a_"/>
    <x v="7"/>
  </r>
  <r>
    <s v="23083.005398/2015-98"/>
    <s v="002/2017"/>
    <d v="2018-03-16T00:00:00"/>
    <x v="19"/>
    <s v="PROAP - Biologia Animal"/>
    <n v="96"/>
    <x v="63"/>
    <s v="568/2017"/>
    <x v="17"/>
    <n v="68.989999999999995"/>
    <n v="206.96999999999997"/>
    <x v="7"/>
    <x v="62"/>
    <x v="17"/>
    <n v="206.96999999999997"/>
    <s v="Entrega em 18/01/2018"/>
    <s v="Papeleta 41/2018"/>
    <x v="0"/>
  </r>
  <r>
    <s v="23083.005398/2015-98"/>
    <s v="002/2017"/>
    <d v="2018-03-16T00:00:00"/>
    <x v="19"/>
    <s v="PROAP - Biologia Animal"/>
    <n v="94"/>
    <x v="61"/>
    <s v="568/2017"/>
    <x v="17"/>
    <n v="209.85"/>
    <n v="629.54999999999995"/>
    <x v="7"/>
    <x v="63"/>
    <x v="17"/>
    <n v="629.54999999999995"/>
    <d v="2018-01-16T00:00:00"/>
    <n v="346"/>
    <x v="0"/>
  </r>
  <r>
    <s v="23083.005398/2015-98"/>
    <s v="002/2017"/>
    <d v="2018-03-16T00:00:00"/>
    <x v="19"/>
    <s v="PROAP - Biologia Animal"/>
    <n v="123"/>
    <x v="125"/>
    <s v="568/2017"/>
    <x v="14"/>
    <n v="3.37"/>
    <n v="13.48"/>
    <x v="7"/>
    <x v="64"/>
    <x v="14"/>
    <n v="13.48"/>
    <s v="Entrega em 18/01/2018"/>
    <s v="Papeleta 50/2018"/>
    <x v="0"/>
  </r>
  <r>
    <s v="23083.005398/2015-98"/>
    <s v="002/2017"/>
    <d v="2018-03-16T00:00:00"/>
    <x v="19"/>
    <s v="PROAP - Biologia Animal"/>
    <n v="131"/>
    <x v="127"/>
    <s v="568/2017"/>
    <x v="8"/>
    <n v="2.57"/>
    <n v="51.4"/>
    <x v="7"/>
    <x v="65"/>
    <x v="8"/>
    <n v="51.4"/>
    <s v="Entrega em 15/02/2018"/>
    <s v="Papeleta 102/2018_x000a_"/>
    <x v="0"/>
  </r>
  <r>
    <s v="23083.005398/2015-98"/>
    <s v="002/2017"/>
    <d v="2018-03-16T00:00:00"/>
    <x v="13"/>
    <s v="Instituto de Educação"/>
    <n v="60"/>
    <x v="119"/>
    <s v="559/2017"/>
    <x v="14"/>
    <n v="44"/>
    <n v="176"/>
    <x v="6"/>
    <x v="66"/>
    <x v="14"/>
    <n v="176"/>
    <d v="2018-01-18T00:00:00"/>
    <s v="Papeleta 51/2018"/>
    <x v="7"/>
  </r>
  <r>
    <s v="23083.005398/2015-98"/>
    <s v="002/2017"/>
    <d v="2018-03-16T00:00:00"/>
    <x v="13"/>
    <s v="Instituto de Educação"/>
    <n v="61"/>
    <x v="34"/>
    <s v="559/2017"/>
    <x v="14"/>
    <n v="41.9"/>
    <n v="167.6"/>
    <x v="6"/>
    <x v="66"/>
    <x v="14"/>
    <n v="167.6"/>
    <d v="2018-01-18T00:00:00"/>
    <s v="Papeleta 51/2018"/>
    <x v="7"/>
  </r>
  <r>
    <s v="23083.005398/2015-98"/>
    <s v="002/2017"/>
    <d v="2018-03-16T00:00:00"/>
    <x v="13"/>
    <s v="Instituto de Educação"/>
    <n v="63"/>
    <x v="36"/>
    <s v="559/2017"/>
    <x v="17"/>
    <n v="64"/>
    <n v="192"/>
    <x v="6"/>
    <x v="66"/>
    <x v="17"/>
    <n v="192"/>
    <d v="2018-01-18T00:00:00"/>
    <s v="Papeleta 51/2018"/>
    <x v="7"/>
  </r>
  <r>
    <s v="23083.005398/2015-98"/>
    <s v="002/2017"/>
    <d v="2018-03-16T00:00:00"/>
    <x v="13"/>
    <s v="Instituto de Educação"/>
    <n v="96"/>
    <x v="63"/>
    <s v="559/2017"/>
    <x v="1"/>
    <n v="68.989999999999995"/>
    <n v="137.97999999999999"/>
    <x v="6"/>
    <x v="55"/>
    <x v="7"/>
    <n v="344.95"/>
    <d v="2018-01-23T00:00:00"/>
    <n v="2313"/>
    <x v="0"/>
  </r>
  <r>
    <s v="23083.005398/2015-98"/>
    <s v="002/2017"/>
    <d v="2018-03-16T00:00:00"/>
    <x v="13"/>
    <s v="Instituto de Educação"/>
    <n v="91"/>
    <x v="58"/>
    <s v="559/2017"/>
    <x v="5"/>
    <n v="152.82"/>
    <n v="152.82"/>
    <x v="6"/>
    <x v="55"/>
    <x v="7"/>
    <n v="764.09999999999991"/>
    <d v="2018-01-23T00:00:00"/>
    <n v="2313"/>
    <x v="0"/>
  </r>
  <r>
    <s v="23083.005398/2015-98"/>
    <s v="002/2017"/>
    <d v="2018-03-16T00:00:00"/>
    <x v="13"/>
    <s v="Instituto de Educação"/>
    <n v="94"/>
    <x v="61"/>
    <s v="559/2017"/>
    <x v="5"/>
    <n v="209.85"/>
    <n v="209.85"/>
    <x v="6"/>
    <x v="56"/>
    <x v="5"/>
    <n v="209.85"/>
    <d v="2018-01-16T00:00:00"/>
    <n v="345"/>
    <x v="0"/>
  </r>
  <r>
    <s v="23083.005398/2015-98"/>
    <s v="002/2017"/>
    <d v="2018-03-16T00:00:00"/>
    <x v="13"/>
    <s v="Instituto de Educação"/>
    <n v="123"/>
    <x v="125"/>
    <s v="559/2017"/>
    <x v="7"/>
    <n v="3.37"/>
    <n v="16.850000000000001"/>
    <x v="6"/>
    <x v="66"/>
    <x v="7"/>
    <n v="16.850000000000001"/>
    <s v="Entrega em 18/01/2018_x000a_"/>
    <s v="Papeleta 51/2018"/>
    <x v="0"/>
  </r>
  <r>
    <s v="23083.005398/2015-98"/>
    <s v="002/2017"/>
    <d v="2018-03-16T00:00:00"/>
    <x v="13"/>
    <s v="Instituto de Educação"/>
    <n v="124"/>
    <x v="126"/>
    <s v="559/2017"/>
    <x v="7"/>
    <n v="5.16"/>
    <n v="25.8"/>
    <x v="6"/>
    <x v="66"/>
    <x v="7"/>
    <n v="25.8"/>
    <s v="Entrega em 18/01/2018_x000a_"/>
    <s v="Papeleta 51/2018"/>
    <x v="0"/>
  </r>
  <r>
    <s v="23083.005398/2015-98"/>
    <s v="002/2017"/>
    <d v="2018-03-16T00:00:00"/>
    <x v="13"/>
    <s v="Instituto de Educação"/>
    <n v="136"/>
    <x v="120"/>
    <s v="559/2017"/>
    <x v="0"/>
    <n v="45"/>
    <n v="450"/>
    <x v="6"/>
    <x v="54"/>
    <x v="0"/>
    <n v="450"/>
    <d v="2017-02-26T00:00:00"/>
    <n v="2634"/>
    <x v="0"/>
  </r>
  <r>
    <s v="23083.005398/2015-98"/>
    <s v="002/2017"/>
    <d v="2018-03-16T00:00:00"/>
    <x v="13"/>
    <s v="Instituto de Educação"/>
    <n v="154"/>
    <x v="96"/>
    <s v="559/2017"/>
    <x v="9"/>
    <n v="11.82"/>
    <n v="354.6"/>
    <x v="6"/>
    <x v="59"/>
    <x v="9"/>
    <n v="354.6"/>
    <d v="2018-02-05T00:00:00"/>
    <s v="Papeleta 93/2018"/>
    <x v="0"/>
  </r>
  <r>
    <s v="23083.005398/2015-98"/>
    <s v="002/2017"/>
    <d v="2018-03-16T00:00:00"/>
    <x v="20"/>
    <s v="Campus da UFRRJ em Nova Iguaçu"/>
    <n v="6"/>
    <x v="2"/>
    <s v="612/2017"/>
    <x v="1"/>
    <n v="220"/>
    <n v="440"/>
    <x v="6"/>
    <x v="67"/>
    <x v="1"/>
    <n v="440"/>
    <s v="Entrega em 29/01/2018"/>
    <s v="Papeleta 77/2018"/>
    <x v="0"/>
  </r>
  <r>
    <s v="23083.005398/2015-98"/>
    <s v="002/2017"/>
    <d v="2018-03-16T00:00:00"/>
    <x v="20"/>
    <s v="Campus da UFRRJ em Nova Iguaçu"/>
    <n v="34"/>
    <x v="15"/>
    <s v="612/2017"/>
    <x v="1"/>
    <n v="23"/>
    <n v="46"/>
    <x v="6"/>
    <x v="68"/>
    <x v="1"/>
    <n v="46"/>
    <s v="Entrega em 25/01/2018"/>
    <s v="Papeleta 56/2018"/>
    <x v="0"/>
  </r>
  <r>
    <s v="23083.005398/2015-98"/>
    <s v="002/2017"/>
    <d v="2018-03-16T00:00:00"/>
    <x v="20"/>
    <s v="Campus da UFRRJ em Nova Iguaçu"/>
    <n v="54"/>
    <x v="131"/>
    <s v="612/2017"/>
    <x v="8"/>
    <n v="6.85"/>
    <n v="137"/>
    <x v="6"/>
    <x v="54"/>
    <x v="8"/>
    <n v="137"/>
    <d v="2018-02-26T00:00:00"/>
    <n v="2634"/>
    <x v="0"/>
  </r>
  <r>
    <s v="23083.005398/2015-98"/>
    <s v="002/2017"/>
    <d v="2018-03-16T00:00:00"/>
    <x v="20"/>
    <s v="Campus da UFRRJ em Nova Iguaçu"/>
    <n v="57"/>
    <x v="31"/>
    <s v="612/2017"/>
    <x v="8"/>
    <n v="5.33"/>
    <n v="106.6"/>
    <x v="6"/>
    <x v="58"/>
    <x v="8"/>
    <n v="106.6"/>
    <n v="2846"/>
    <d v="2018-03-01T00:00:00"/>
    <x v="0"/>
  </r>
  <r>
    <s v="23083.005398/2015-98"/>
    <s v="002/2017"/>
    <d v="2018-03-16T00:00:00"/>
    <x v="20"/>
    <s v="Campus da UFRRJ em Nova Iguaçu"/>
    <n v="64"/>
    <x v="37"/>
    <s v="612/2017"/>
    <x v="0"/>
    <n v="63.68"/>
    <n v="636.79999999999995"/>
    <x v="6"/>
    <x v="58"/>
    <x v="0"/>
    <n v="636.79999999999995"/>
    <n v="2846"/>
    <d v="2018-03-01T00:00:00"/>
    <x v="0"/>
  </r>
  <r>
    <s v="23083.005398/2015-98"/>
    <s v="002/2017"/>
    <d v="2018-03-16T00:00:00"/>
    <x v="20"/>
    <s v="Campus da UFRRJ em Nova Iguaçu"/>
    <n v="65"/>
    <x v="38"/>
    <s v="612/2017"/>
    <x v="7"/>
    <n v="64"/>
    <n v="320"/>
    <x v="6"/>
    <x v="66"/>
    <x v="7"/>
    <n v="320"/>
    <d v="2018-01-18T00:00:00"/>
    <s v="Papeleta 51/2018"/>
    <x v="7"/>
  </r>
  <r>
    <s v="23083.005398/2015-98"/>
    <s v="002/2017"/>
    <d v="2018-03-16T00:00:00"/>
    <x v="20"/>
    <s v="Campus da UFRRJ em Nova Iguaçu"/>
    <n v="66"/>
    <x v="39"/>
    <s v="612/2017"/>
    <x v="7"/>
    <n v="81.91"/>
    <n v="409.54999999999995"/>
    <x v="6"/>
    <x v="58"/>
    <x v="7"/>
    <n v="409.54999999999995"/>
    <n v="2846"/>
    <d v="2018-03-01T00:00:00"/>
    <x v="0"/>
  </r>
  <r>
    <s v="23083.005398/2015-98"/>
    <s v="002/2017"/>
    <d v="2018-03-16T00:00:00"/>
    <x v="20"/>
    <s v="Campus da UFRRJ em Nova Iguaçu"/>
    <n v="60"/>
    <x v="119"/>
    <s v="612/2017"/>
    <x v="7"/>
    <n v="44"/>
    <n v="220"/>
    <x v="6"/>
    <x v="66"/>
    <x v="7"/>
    <n v="220"/>
    <d v="2018-01-18T00:00:00"/>
    <s v="Papeleta 51/2018"/>
    <x v="7"/>
  </r>
  <r>
    <s v="23083.005398/2015-98"/>
    <s v="002/2017"/>
    <d v="2018-03-16T00:00:00"/>
    <x v="20"/>
    <s v="Campus da UFRRJ em Nova Iguaçu"/>
    <n v="62"/>
    <x v="35"/>
    <s v="612/2017"/>
    <x v="7"/>
    <n v="23.08"/>
    <n v="115.39999999999999"/>
    <x v="6"/>
    <x v="58"/>
    <x v="7"/>
    <n v="115.39999999999999"/>
    <n v="2846"/>
    <d v="2018-03-01T00:00:00"/>
    <x v="0"/>
  </r>
  <r>
    <s v="23083.005398/2015-98"/>
    <s v="002/2017"/>
    <d v="2018-03-16T00:00:00"/>
    <x v="20"/>
    <s v="Campus da UFRRJ em Nova Iguaçu"/>
    <n v="78"/>
    <x v="47"/>
    <s v="612/2017"/>
    <x v="7"/>
    <n v="27.58"/>
    <n v="137.89999999999998"/>
    <x v="6"/>
    <x v="54"/>
    <x v="7"/>
    <n v="137.89999999999998"/>
    <d v="2018-02-26T00:00:00"/>
    <n v="2634"/>
    <x v="0"/>
  </r>
  <r>
    <s v="23083.005398/2015-98"/>
    <s v="002/2017"/>
    <d v="2018-03-16T00:00:00"/>
    <x v="20"/>
    <s v="Campus da UFRRJ em Nova Iguaçu"/>
    <n v="91"/>
    <x v="58"/>
    <s v="612/2017"/>
    <x v="7"/>
    <n v="152.82"/>
    <n v="764.09999999999991"/>
    <x v="6"/>
    <x v="55"/>
    <x v="7"/>
    <n v="764.09999999999991"/>
    <d v="2018-01-18T00:00:00"/>
    <n v="2313"/>
    <x v="0"/>
  </r>
  <r>
    <s v="23083.005398/2015-98"/>
    <s v="002/2017"/>
    <d v="2018-03-16T00:00:00"/>
    <x v="20"/>
    <s v="Campus da UFRRJ em Nova Iguaçu"/>
    <n v="146"/>
    <x v="92"/>
    <s v="612/2017"/>
    <x v="0"/>
    <n v="24.28"/>
    <n v="242.8"/>
    <x v="6"/>
    <x v="55"/>
    <x v="0"/>
    <n v="242.8"/>
    <d v="2018-01-18T00:00:00"/>
    <n v="2313"/>
    <x v="0"/>
  </r>
  <r>
    <s v="23083.005398/2015-98"/>
    <s v="002/2017"/>
    <d v="2018-03-16T00:00:00"/>
    <x v="20"/>
    <s v="Campus da UFRRJ em Nova Iguaçu"/>
    <n v="158"/>
    <x v="99"/>
    <s v="612/2017"/>
    <x v="0"/>
    <n v="40.51"/>
    <n v="405.09999999999997"/>
    <x v="6"/>
    <x v="53"/>
    <x v="0"/>
    <n v="405.09999999999997"/>
    <d v="2018-01-17T00:00:00"/>
    <n v="19675"/>
    <x v="0"/>
  </r>
  <r>
    <s v="23083.005398/2015-98"/>
    <s v="002/2017"/>
    <d v="2018-03-16T00:00:00"/>
    <x v="21"/>
    <s v="Departamento de Pessoal"/>
    <n v="133"/>
    <x v="84"/>
    <s v="351/2015"/>
    <x v="24"/>
    <n v="9.7100000000000009"/>
    <n v="242.75000000000003"/>
    <x v="7"/>
    <x v="69"/>
    <x v="31"/>
    <n v="242.75000000000003"/>
    <s v="17/01/2018_x000a_"/>
    <n v="19674"/>
    <x v="0"/>
  </r>
  <r>
    <s v="23083.005398/2015-98"/>
    <s v="002/2017"/>
    <d v="2018-03-16T00:00:00"/>
    <x v="3"/>
    <s v="Departamento de Material e Serviços Auxiliares"/>
    <n v="133"/>
    <x v="84"/>
    <m/>
    <x v="28"/>
    <n v="9.7100000000000009"/>
    <n v="339.85"/>
    <x v="7"/>
    <x v="69"/>
    <x v="32"/>
    <n v="339.85"/>
    <s v="17/01/2018_x000a_"/>
    <n v="19674"/>
    <x v="0"/>
  </r>
  <r>
    <s v="23083.005398/2015-98"/>
    <s v="002/2017"/>
    <d v="2018-03-16T00:00:00"/>
    <x v="22"/>
    <s v="Departamento de Esporte e Lazer"/>
    <n v="91"/>
    <x v="58"/>
    <s v="866/2017"/>
    <x v="7"/>
    <n v="152.82"/>
    <n v="764.09999999999991"/>
    <x v="7"/>
    <x v="70"/>
    <x v="7"/>
    <n v="764.09999999999991"/>
    <s v="7/01/2018_x000a_"/>
    <n v="2316"/>
    <x v="0"/>
  </r>
  <r>
    <s v="23083.005398/2015-98"/>
    <s v="002/2017"/>
    <d v="2018-03-16T00:00:00"/>
    <x v="22"/>
    <s v="Departamento de Esporte e Lazer"/>
    <n v="147"/>
    <x v="93"/>
    <s v="866/2017"/>
    <x v="10"/>
    <n v="29.37"/>
    <n v="1909.05"/>
    <x v="7"/>
    <x v="70"/>
    <x v="11"/>
    <n v="1909.05"/>
    <s v="7/01/2018_x000a_"/>
    <n v="2316"/>
    <x v="0"/>
  </r>
  <r>
    <s v="23083.005398/2015-98"/>
    <s v="002/2017"/>
    <d v="2018-03-16T00:00:00"/>
    <x v="22"/>
    <s v="Departamento de Esporte e Lazer"/>
    <n v="160"/>
    <x v="101"/>
    <s v="866/2017"/>
    <x v="2"/>
    <n v="60"/>
    <n v="6000"/>
    <x v="7"/>
    <x v="69"/>
    <x v="33"/>
    <n v="2400"/>
    <s v="17/01/2018_x000a_"/>
    <n v="19674"/>
    <x v="0"/>
  </r>
  <r>
    <s v="23083.005398/2015-98"/>
    <s v="002/2017"/>
    <d v="2018-03-16T00:00:00"/>
    <x v="9"/>
    <s v="Departamento de Fitotecnia"/>
    <n v="138"/>
    <x v="87"/>
    <s v="2089/2014"/>
    <x v="3"/>
    <n v="4.7"/>
    <n v="235"/>
    <x v="6"/>
    <x v="71"/>
    <x v="3"/>
    <n v="235"/>
    <d v="2018-01-04T00:00:00"/>
    <n v="10009"/>
    <x v="0"/>
  </r>
  <r>
    <s v="23083.005398/2015-98"/>
    <s v="002/2017"/>
    <d v="2018-03-16T00:00:00"/>
    <x v="16"/>
    <s v="Departamento de Parasitologia Animal"/>
    <n v="132"/>
    <x v="135"/>
    <s v="2150/2014"/>
    <x v="29"/>
    <n v="2.21"/>
    <n v="88.4"/>
    <x v="7"/>
    <x v="72"/>
    <x v="33"/>
    <n v="88.4"/>
    <s v="Entrega em 15/02/2018"/>
    <s v="Papeleta 103/2018"/>
    <x v="0"/>
  </r>
  <r>
    <s v="23083.005398/2015-98"/>
    <s v="002/2017"/>
    <d v="2018-03-16T00:00:00"/>
    <x v="16"/>
    <s v="Departamento de Parasitologia Animal"/>
    <n v="138"/>
    <x v="87"/>
    <s v="2150/2014"/>
    <x v="3"/>
    <n v="4.7"/>
    <n v="235"/>
    <x v="6"/>
    <x v="71"/>
    <x v="3"/>
    <n v="235"/>
    <d v="2018-01-04T00:00:00"/>
    <n v="10009"/>
    <x v="0"/>
  </r>
  <r>
    <s v="23083.005398/2015-98"/>
    <s v="002/2017"/>
    <d v="2018-03-16T00:00:00"/>
    <x v="16"/>
    <s v="Departamento de Parasitologia Animal"/>
    <n v="133"/>
    <x v="84"/>
    <s v="2150/2014"/>
    <x v="3"/>
    <n v="9.7100000000000009"/>
    <n v="485.50000000000006"/>
    <x v="7"/>
    <x v="69"/>
    <x v="3"/>
    <n v="485.50000000000006"/>
    <s v="17/01/2018_x000a_"/>
    <n v="19674"/>
    <x v="0"/>
  </r>
  <r>
    <s v="23083.005398/2015-98"/>
    <s v="002/2017"/>
    <d v="2018-03-16T00:00:00"/>
    <x v="16"/>
    <s v="Departamento de Parasitologia Animal"/>
    <n v="139"/>
    <x v="88"/>
    <s v="2150/2014"/>
    <x v="29"/>
    <n v="4.0999999999999996"/>
    <n v="164"/>
    <x v="7"/>
    <x v="69"/>
    <x v="33"/>
    <n v="164"/>
    <s v="17/01/2018_x000a_"/>
    <n v="19674"/>
    <x v="0"/>
  </r>
  <r>
    <s v="23083.005398/2015-98"/>
    <s v="002/2017"/>
    <d v="2018-03-16T00:00:00"/>
    <x v="16"/>
    <s v="Departamento de Parasitologia Animal"/>
    <n v="140"/>
    <x v="89"/>
    <s v="2150/2014"/>
    <x v="29"/>
    <n v="4.3"/>
    <n v="172"/>
    <x v="7"/>
    <x v="69"/>
    <x v="33"/>
    <n v="172"/>
    <s v="17/01/2018_x000a_"/>
    <n v="19674"/>
    <x v="0"/>
  </r>
  <r>
    <s v="23083.005398/2015-98"/>
    <s v="002/2017"/>
    <d v="2018-03-16T00:00:00"/>
    <x v="16"/>
    <s v="Departamento de Parasitologia Animal"/>
    <n v="123"/>
    <x v="125"/>
    <s v="2150/2014"/>
    <x v="8"/>
    <n v="3.37"/>
    <n v="67.400000000000006"/>
    <x v="7"/>
    <x v="73"/>
    <x v="8"/>
    <n v="67.400000000000006"/>
    <s v="Entrega em 18/01/2018"/>
    <s v="Papeleta 52/2018"/>
    <x v="7"/>
  </r>
  <r>
    <s v="23083.005398/2015-98"/>
    <s v="002/2017"/>
    <d v="2018-03-16T00:00:00"/>
    <x v="16"/>
    <s v="Departamento de Parasitologia Animal"/>
    <n v="124"/>
    <x v="126"/>
    <s v="2150/2014"/>
    <x v="8"/>
    <n v="5.16"/>
    <n v="103.2"/>
    <x v="7"/>
    <x v="73"/>
    <x v="8"/>
    <n v="103.2"/>
    <s v="Entrega em 18/01/2018"/>
    <s v="Papeleta 52/2018"/>
    <x v="7"/>
  </r>
  <r>
    <s v="23083.005398/2015-98"/>
    <s v="002/2017"/>
    <d v="2018-03-16T00:00:00"/>
    <x v="23"/>
    <s v="Posto Médico"/>
    <n v="88"/>
    <x v="55"/>
    <s v="81/2015"/>
    <x v="5"/>
    <n v="39.340000000000003"/>
    <n v="39.340000000000003"/>
    <x v="8"/>
    <x v="74"/>
    <x v="5"/>
    <n v="39.340000000000003"/>
    <s v="Entrega em 29/01/2018"/>
    <s v="Papeleta 76/2018_x000a_"/>
    <x v="0"/>
  </r>
  <r>
    <s v="23083.005398/2015-98"/>
    <s v="002/2017"/>
    <d v="2018-03-16T00:00:00"/>
    <x v="23"/>
    <s v="Posto Médico"/>
    <n v="155"/>
    <x v="97"/>
    <s v="81/2015"/>
    <x v="8"/>
    <n v="13.2"/>
    <n v="264"/>
    <x v="8"/>
    <x v="75"/>
    <x v="8"/>
    <n v="264"/>
    <s v="Entrega em 02/03/2018"/>
    <s v="Papeleta em 128/2018"/>
    <x v="0"/>
  </r>
  <r>
    <s v="23083.005398/2015-98"/>
    <s v="002/2017"/>
    <d v="2018-03-16T00:00:00"/>
    <x v="23"/>
    <s v="Posto Médico"/>
    <n v="83"/>
    <x v="129"/>
    <s v="81/2015"/>
    <x v="5"/>
    <n v="74.38"/>
    <n v="74.38"/>
    <x v="8"/>
    <x v="76"/>
    <x v="5"/>
    <n v="74.38"/>
    <d v="2018-01-17T00:00:00"/>
    <n v="19673"/>
    <x v="0"/>
  </r>
  <r>
    <s v="23083.005398/2015-98"/>
    <s v="002/2017"/>
    <d v="2018-03-16T00:00:00"/>
    <x v="23"/>
    <s v="Posto Médico"/>
    <n v="2"/>
    <x v="108"/>
    <s v="81/2015"/>
    <x v="20"/>
    <n v="0.77"/>
    <n v="11.55"/>
    <x v="8"/>
    <x v="77"/>
    <x v="20"/>
    <n v="11.55"/>
    <s v="Entrega em 08/02/2018"/>
    <s v="Papeleta 81/2018"/>
    <x v="0"/>
  </r>
  <r>
    <s v="23083.005398/2015-99"/>
    <s v="002/2018"/>
    <d v="2018-03-17T00:00:00"/>
    <x v="23"/>
    <s v="Posto Médico"/>
    <n v="20"/>
    <x v="12"/>
    <s v="81/2015"/>
    <x v="5"/>
    <n v="394.99"/>
    <n v="394.99"/>
    <x v="8"/>
    <x v="77"/>
    <x v="5"/>
    <n v="394.99"/>
    <s v="Entrega em 08/02/2018"/>
    <s v="Papeleta 81/2018"/>
    <x v="0"/>
  </r>
  <r>
    <s v="23083.005398/2015-100"/>
    <s v="002/2019"/>
    <d v="2018-03-18T00:00:00"/>
    <x v="23"/>
    <s v="Posto Médico"/>
    <n v="150"/>
    <x v="136"/>
    <s v="81/2015"/>
    <x v="20"/>
    <n v="0.59"/>
    <n v="8.85"/>
    <x v="8"/>
    <x v="77"/>
    <x v="20"/>
    <n v="8.85"/>
    <s v="Entrega em 08/02/2018"/>
    <s v="Papeleta 81/2018"/>
    <x v="0"/>
  </r>
  <r>
    <s v="23083.005398/2015-101"/>
    <s v="002/2020"/>
    <d v="2018-03-19T00:00:00"/>
    <x v="23"/>
    <s v="Posto Médico"/>
    <n v="46"/>
    <x v="128"/>
    <s v="81/2015"/>
    <x v="14"/>
    <n v="1.58"/>
    <n v="6.32"/>
    <x v="8"/>
    <x v="78"/>
    <x v="14"/>
    <n v="6.32"/>
    <m/>
    <m/>
    <x v="8"/>
  </r>
  <r>
    <s v="23083.005398/2015-102"/>
    <s v="002/2021"/>
    <d v="2018-03-20T00:00:00"/>
    <x v="23"/>
    <s v="Posto Médico"/>
    <n v="133"/>
    <x v="84"/>
    <s v="923/2017"/>
    <x v="3"/>
    <n v="9.7100000000000009"/>
    <n v="485.50000000000006"/>
    <x v="9"/>
    <x v="79"/>
    <x v="3"/>
    <n v="485.50000000000006"/>
    <d v="2018-01-16T00:00:00"/>
    <n v="6097"/>
    <x v="0"/>
  </r>
  <r>
    <s v="23083.005398/2015-103"/>
    <s v="002/2022"/>
    <d v="2018-03-21T00:00:00"/>
    <x v="24"/>
    <s v="PROFILETRAS"/>
    <n v="91"/>
    <x v="58"/>
    <m/>
    <x v="5"/>
    <n v="152.82"/>
    <n v="152.82"/>
    <x v="9"/>
    <x v="80"/>
    <x v="5"/>
    <n v="152.82"/>
    <d v="2018-01-29T00:00:00"/>
    <n v="105"/>
    <x v="0"/>
  </r>
  <r>
    <s v="23083.005398/2015-104"/>
    <s v="002/2023"/>
    <d v="2018-03-22T00:00:00"/>
    <x v="24"/>
    <s v="PROFILETRAS"/>
    <n v="133"/>
    <x v="84"/>
    <m/>
    <x v="3"/>
    <n v="9.7100000000000009"/>
    <n v="485.50000000000006"/>
    <x v="9"/>
    <x v="81"/>
    <x v="3"/>
    <n v="485.50000000000006"/>
    <d v="2017-01-16T00:00:00"/>
    <n v="6255"/>
    <x v="0"/>
  </r>
  <r>
    <s v="23083.005398/2015-105"/>
    <s v="002/2024"/>
    <d v="2018-03-23T00:00:00"/>
    <x v="24"/>
    <s v="PROFILETRAS"/>
    <n v="139"/>
    <x v="88"/>
    <m/>
    <x v="4"/>
    <n v="4.0999999999999996"/>
    <n v="819.99999999999989"/>
    <x v="9"/>
    <x v="81"/>
    <x v="4"/>
    <n v="819.99999999999989"/>
    <d v="2017-01-16T00:00:00"/>
    <n v="6255"/>
    <x v="0"/>
  </r>
  <r>
    <s v="23083.005398/2015-106"/>
    <s v="002/2025"/>
    <d v="2018-03-24T00:00:00"/>
    <x v="24"/>
    <s v="PROFILETRAS"/>
    <n v="162"/>
    <x v="121"/>
    <m/>
    <x v="8"/>
    <n v="28.5"/>
    <n v="570"/>
    <x v="9"/>
    <x v="82"/>
    <x v="8"/>
    <n v="570"/>
    <d v="2018-01-29T00:00:00"/>
    <n v="105"/>
    <x v="0"/>
  </r>
  <r>
    <s v="23083.005398/2015-107"/>
    <s v="002/2026"/>
    <d v="2018-03-25T00:00:00"/>
    <x v="24"/>
    <s v="PROFILETRAS"/>
    <n v="167"/>
    <x v="115"/>
    <m/>
    <x v="8"/>
    <n v="4.12"/>
    <n v="82.4"/>
    <x v="9"/>
    <x v="81"/>
    <x v="8"/>
    <n v="82.4"/>
    <d v="2017-01-16T00:00:00"/>
    <n v="625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sd="0"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 v="12"/>
      <x v="77"/>
      <x v="4"/>
      <x v="8"/>
      <x v="11"/>
      <x/>
    </i>
    <i>
      <x v="55"/>
      <x v="74"/>
      <x v="4"/>
      <x v="8"/>
      <x v="11"/>
      <x/>
    </i>
    <i>
      <x v="84"/>
    </i>
    <i>
      <x v="97"/>
      <x v="75"/>
      <x v="4"/>
      <x v="8"/>
      <x v="3"/>
      <x v="9"/>
    </i>
    <i>
      <x v="108"/>
      <x v="77"/>
      <x v="4"/>
      <x v="8"/>
      <x v="8"/>
      <x v="8"/>
    </i>
    <i>
      <x v="128"/>
      <x v="78"/>
      <x v="14"/>
      <x v="8"/>
      <x v="2"/>
      <x v="3"/>
    </i>
    <i>
      <x v="129"/>
      <x v="76"/>
      <x v="4"/>
      <x v="8"/>
      <x v="11"/>
      <x/>
    </i>
    <i>
      <x v="136"/>
      <x v="77"/>
      <x v="4"/>
      <x v="8"/>
      <x v="8"/>
      <x v="8"/>
    </i>
    <i t="grand">
      <x/>
    </i>
  </rowItems>
  <colItems count="1">
    <i/>
  </colItems>
  <pageFields count="1">
    <pageField fld="3" item="23" hier="-1"/>
  </pageFields>
  <dataFields count="1">
    <dataField name=" VALOR " fld="14" baseField="14" baseItem="1" numFmtId="44"/>
  </dataFields>
  <formats count="42">
    <format dxfId="1047">
      <pivotArea type="all" dataOnly="0" outline="0" fieldPosition="0"/>
    </format>
    <format dxfId="1046">
      <pivotArea outline="0" collapsedLevelsAreSubtotals="1" fieldPosition="0"/>
    </format>
    <format dxfId="1045">
      <pivotArea dataOnly="0" labelOnly="1" grandRow="1" outline="0" fieldPosition="0"/>
    </format>
    <format dxfId="1044">
      <pivotArea type="all" dataOnly="0" outline="0" fieldPosition="0"/>
    </format>
    <format dxfId="1043">
      <pivotArea outline="0" collapsedLevelsAreSubtotals="1" fieldPosition="0"/>
    </format>
    <format dxfId="1042">
      <pivotArea dataOnly="0" labelOnly="1" grandRow="1" outline="0" fieldPosition="0"/>
    </format>
    <format dxfId="1041">
      <pivotArea outline="0" collapsedLevelsAreSubtotals="1" fieldPosition="0"/>
    </format>
    <format dxfId="1040">
      <pivotArea dataOnly="0" labelOnly="1" grandRow="1" outline="0" fieldPosition="0"/>
    </format>
    <format dxfId="1039">
      <pivotArea dataOnly="0" labelOnly="1" grandRow="1" outline="0" fieldPosition="0"/>
    </format>
    <format dxfId="1038">
      <pivotArea grandRow="1" outline="0" collapsedLevelsAreSubtotals="1" fieldPosition="0"/>
    </format>
    <format dxfId="1037">
      <pivotArea dataOnly="0" labelOnly="1" grandRow="1" outline="0" fieldPosition="0"/>
    </format>
    <format dxfId="1036">
      <pivotArea type="all" dataOnly="0" outline="0" fieldPosition="0"/>
    </format>
    <format dxfId="1035">
      <pivotArea outline="0" collapsedLevelsAreSubtotals="1" fieldPosition="0"/>
    </format>
    <format dxfId="1034">
      <pivotArea dataOnly="0" labelOnly="1" grandRow="1" outline="0" fieldPosition="0"/>
    </format>
    <format dxfId="1033">
      <pivotArea field="12" type="button" dataOnly="0" labelOnly="1" outline="0" axis="axisRow" fieldPosition="1"/>
    </format>
    <format dxfId="1032">
      <pivotArea field="17" type="button" dataOnly="0" labelOnly="1" outline="0" axis="axisRow" fieldPosition="2"/>
    </format>
    <format dxfId="1031">
      <pivotArea field="11" type="button" dataOnly="0" labelOnly="1" outline="0" axis="axisRow" fieldPosition="3"/>
    </format>
    <format dxfId="1030">
      <pivotArea field="11" type="button" dataOnly="0" labelOnly="1" outline="0" axis="axisRow" fieldPosition="3"/>
    </format>
    <format dxfId="1029">
      <pivotArea field="17" type="button" dataOnly="0" labelOnly="1" outline="0" axis="axisRow" fieldPosition="2"/>
    </format>
    <format dxfId="1028">
      <pivotArea field="12" type="button" dataOnly="0" labelOnly="1" outline="0" axis="axisRow" fieldPosition="1"/>
    </format>
    <format dxfId="1027">
      <pivotArea field="6" type="button" dataOnly="0" labelOnly="1" outline="0" axis="axisRow" fieldPosition="0"/>
    </format>
    <format dxfId="1026">
      <pivotArea field="6" type="button" dataOnly="0" labelOnly="1" outline="0" axis="axisRow" fieldPosition="0"/>
    </format>
    <format dxfId="1025">
      <pivotArea field="11" type="button" dataOnly="0" labelOnly="1" outline="0" axis="axisRow" fieldPosition="3"/>
    </format>
    <format dxfId="1024">
      <pivotArea grandRow="1" outline="0" collapsedLevelsAreSubtotals="1" fieldPosition="0"/>
    </format>
    <format dxfId="10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22">
      <pivotArea type="all" dataOnly="0" outline="0" fieldPosition="0"/>
    </format>
    <format dxfId="1021">
      <pivotArea dataOnly="0" labelOnly="1" grandRow="1" outline="0" fieldPosition="0"/>
    </format>
    <format dxfId="1020">
      <pivotArea type="all" dataOnly="0" outline="0" fieldPosition="0"/>
    </format>
    <format dxfId="1019">
      <pivotArea dataOnly="0" labelOnly="1" grandRow="1" outline="0" fieldPosition="0"/>
    </format>
    <format dxfId="1018">
      <pivotArea grandRow="1" outline="0" collapsedLevelsAreSubtotals="1" fieldPosition="0"/>
    </format>
    <format dxfId="1017">
      <pivotArea dataOnly="0" labelOnly="1" grandRow="1" outline="0" offset="IV256" fieldPosition="0"/>
    </format>
    <format dxfId="1016">
      <pivotArea type="all" dataOnly="0" outline="0" fieldPosition="0"/>
    </format>
    <format dxfId="1015">
      <pivotArea outline="0" collapsedLevelsAreSubtotals="1" fieldPosition="0"/>
    </format>
    <format dxfId="1014">
      <pivotArea dataOnly="0" labelOnly="1" outline="0" fieldPosition="0">
        <references count="1">
          <reference field="6" count="0"/>
        </references>
      </pivotArea>
    </format>
    <format dxfId="1013">
      <pivotArea dataOnly="0" labelOnly="1" grandRow="1" outline="0" fieldPosition="0"/>
    </format>
    <format dxfId="10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1">
      <pivotArea type="all" dataOnly="0" outline="0" fieldPosition="0"/>
    </format>
    <format dxfId="1010">
      <pivotArea outline="0" collapsedLevelsAreSubtotals="1" fieldPosition="0"/>
    </format>
    <format dxfId="1009">
      <pivotArea dataOnly="0" labelOnly="1" outline="0" fieldPosition="0">
        <references count="1">
          <reference field="6" count="0"/>
        </references>
      </pivotArea>
    </format>
    <format dxfId="1008">
      <pivotArea dataOnly="0" labelOnly="1" grandRow="1" outline="0" fieldPosition="0"/>
    </format>
    <format dxfId="10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6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21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117">
    <i>
      <x/>
      <x v="1"/>
      <x v="4"/>
      <x v="1"/>
      <x v="9"/>
      <x v="7"/>
    </i>
    <i>
      <x v="1"/>
      <x v="2"/>
      <x v="4"/>
      <x v="1"/>
      <x v="12"/>
      <x v="1"/>
    </i>
    <i>
      <x v="2"/>
      <x v="3"/>
      <x v="4"/>
      <x v="1"/>
      <x v="12"/>
      <x v="1"/>
    </i>
    <i>
      <x v="3"/>
      <x v="2"/>
      <x v="4"/>
      <x v="1"/>
      <x/>
      <x v="13"/>
    </i>
    <i>
      <x v="4"/>
      <x v="4"/>
      <x v="4"/>
      <x v="1"/>
      <x/>
      <x v="13"/>
    </i>
    <i>
      <x v="5"/>
      <x v="1"/>
      <x v="4"/>
      <x v="1"/>
      <x v="10"/>
      <x v="11"/>
    </i>
    <i>
      <x v="6"/>
      <x v="5"/>
      <x v="4"/>
      <x v="1"/>
      <x v="9"/>
      <x v="7"/>
    </i>
    <i>
      <x v="7"/>
      <x v="5"/>
      <x v="4"/>
      <x v="1"/>
      <x v="12"/>
      <x v="1"/>
    </i>
    <i>
      <x v="8"/>
      <x v="6"/>
      <x v="4"/>
      <x v="1"/>
      <x v="12"/>
      <x v="1"/>
    </i>
    <i>
      <x v="9"/>
      <x v="6"/>
      <x v="4"/>
      <x v="1"/>
      <x v="12"/>
      <x v="1"/>
    </i>
    <i>
      <x v="10"/>
      <x v="2"/>
      <x v="4"/>
      <x v="1"/>
      <x/>
      <x v="13"/>
    </i>
    <i>
      <x v="11"/>
      <x v="7"/>
      <x v="4"/>
      <x v="1"/>
      <x v="14"/>
      <x v="15"/>
    </i>
    <i>
      <x v="12"/>
      <x v="1"/>
      <x v="4"/>
      <x v="1"/>
      <x v="11"/>
      <x/>
    </i>
    <i>
      <x v="13"/>
      <x v="6"/>
      <x v="4"/>
      <x v="1"/>
      <x/>
      <x v="13"/>
    </i>
    <i>
      <x v="14"/>
      <x v="8"/>
      <x v="4"/>
      <x v="1"/>
      <x v="1"/>
      <x v="19"/>
    </i>
    <i r="1">
      <x v="57"/>
      <x v="4"/>
      <x v="6"/>
      <x v="27"/>
      <x v="29"/>
    </i>
    <i>
      <x v="15"/>
      <x v="2"/>
      <x v="4"/>
      <x v="1"/>
      <x v="13"/>
      <x v="4"/>
    </i>
    <i>
      <x v="16"/>
      <x v="2"/>
      <x v="4"/>
      <x v="1"/>
      <x v="14"/>
      <x v="15"/>
    </i>
    <i>
      <x v="17"/>
      <x v="5"/>
      <x v="4"/>
      <x v="1"/>
      <x v="9"/>
      <x v="7"/>
    </i>
    <i>
      <x v="18"/>
      <x v="5"/>
      <x v="4"/>
      <x v="1"/>
      <x v="3"/>
      <x v="9"/>
    </i>
    <i>
      <x v="19"/>
      <x v="5"/>
      <x v="4"/>
      <x v="1"/>
      <x v="9"/>
      <x v="7"/>
    </i>
    <i>
      <x v="20"/>
      <x v="9"/>
      <x v="4"/>
      <x v="1"/>
      <x v="10"/>
      <x v="11"/>
    </i>
    <i r="1">
      <x v="58"/>
      <x v="4"/>
      <x v="6"/>
      <x v="10"/>
      <x v="4"/>
    </i>
    <i>
      <x v="21"/>
      <x v="9"/>
      <x v="4"/>
      <x v="1"/>
      <x v="13"/>
      <x v="4"/>
    </i>
    <i>
      <x v="22"/>
      <x v="10"/>
      <x v="4"/>
      <x v="1"/>
      <x v="9"/>
      <x v="7"/>
    </i>
    <i>
      <x v="23"/>
      <x v="9"/>
      <x v="4"/>
      <x v="1"/>
      <x v="13"/>
      <x v="4"/>
    </i>
    <i>
      <x v="24"/>
      <x v="11"/>
      <x v="4"/>
      <x v="1"/>
      <x v="9"/>
      <x v="7"/>
    </i>
    <i>
      <x v="25"/>
      <x v="9"/>
      <x v="4"/>
      <x v="1"/>
      <x v="13"/>
      <x v="4"/>
    </i>
    <i>
      <x v="26"/>
      <x v="11"/>
      <x v="4"/>
      <x v="1"/>
      <x v="9"/>
      <x v="7"/>
    </i>
    <i>
      <x v="27"/>
      <x v="9"/>
      <x v="4"/>
      <x v="1"/>
      <x v="9"/>
      <x v="7"/>
    </i>
    <i>
      <x v="28"/>
      <x v="11"/>
      <x v="4"/>
      <x v="1"/>
      <x v="9"/>
      <x v="7"/>
    </i>
    <i>
      <x v="29"/>
      <x v="9"/>
      <x v="4"/>
      <x v="1"/>
      <x v="13"/>
      <x v="4"/>
    </i>
    <i>
      <x v="30"/>
      <x v="11"/>
      <x v="4"/>
      <x v="1"/>
      <x v="13"/>
      <x v="4"/>
    </i>
    <i>
      <x v="31"/>
      <x v="9"/>
      <x v="4"/>
      <x v="1"/>
      <x v="13"/>
      <x v="4"/>
    </i>
    <i>
      <x v="32"/>
      <x v="11"/>
      <x v="4"/>
      <x v="1"/>
      <x v="13"/>
      <x v="4"/>
    </i>
    <i>
      <x v="33"/>
      <x v="9"/>
      <x v="4"/>
      <x v="1"/>
      <x v="9"/>
      <x v="7"/>
    </i>
    <i>
      <x v="34"/>
      <x v="11"/>
      <x v="4"/>
      <x v="1"/>
      <x v="13"/>
      <x v="4"/>
    </i>
    <i>
      <x v="35"/>
      <x v="9"/>
      <x v="4"/>
      <x v="1"/>
      <x v="9"/>
      <x v="7"/>
    </i>
    <i>
      <x v="36"/>
      <x v="11"/>
      <x v="4"/>
      <x v="1"/>
      <x v="13"/>
      <x v="4"/>
    </i>
    <i>
      <x v="37"/>
      <x v="9"/>
      <x v="4"/>
      <x v="1"/>
      <x v="13"/>
      <x v="4"/>
    </i>
    <i>
      <x v="38"/>
      <x v="11"/>
      <x v="4"/>
      <x v="1"/>
      <x v="13"/>
      <x v="4"/>
    </i>
    <i>
      <x v="39"/>
      <x v="9"/>
      <x v="4"/>
      <x v="1"/>
      <x v="13"/>
      <x v="4"/>
    </i>
    <i>
      <x v="40"/>
      <x v="12"/>
      <x v="4"/>
      <x v="1"/>
      <x v="13"/>
      <x v="4"/>
    </i>
    <i>
      <x v="41"/>
      <x v="12"/>
      <x v="4"/>
      <x v="1"/>
      <x v="13"/>
      <x v="4"/>
    </i>
    <i>
      <x v="42"/>
      <x v="12"/>
      <x v="4"/>
      <x v="1"/>
      <x v="12"/>
      <x v="1"/>
    </i>
    <i>
      <x v="43"/>
      <x v="10"/>
      <x v="4"/>
      <x v="1"/>
      <x v="12"/>
      <x v="1"/>
    </i>
    <i>
      <x v="44"/>
      <x v="13"/>
      <x v="4"/>
      <x v="1"/>
      <x v="13"/>
      <x v="4"/>
    </i>
    <i>
      <x v="45"/>
      <x v="14"/>
      <x v="4"/>
      <x v="1"/>
      <x v="6"/>
      <x v="10"/>
    </i>
    <i>
      <x v="46"/>
      <x v="1"/>
      <x v="4"/>
      <x v="1"/>
      <x v="11"/>
      <x/>
    </i>
    <i>
      <x v="47"/>
      <x/>
      <x v="1"/>
      <x/>
      <x v="13"/>
      <x v="20"/>
    </i>
    <i>
      <x v="48"/>
      <x/>
      <x v="1"/>
      <x/>
      <x v="9"/>
      <x v="20"/>
    </i>
    <i>
      <x v="49"/>
      <x v="4"/>
      <x v="4"/>
      <x v="1"/>
      <x v="13"/>
      <x v="4"/>
    </i>
    <i>
      <x v="50"/>
      <x v="5"/>
      <x v="4"/>
      <x v="1"/>
      <x v="13"/>
      <x v="4"/>
    </i>
    <i>
      <x v="51"/>
      <x v="15"/>
      <x v="4"/>
      <x v="1"/>
      <x v="21"/>
      <x v="21"/>
    </i>
    <i>
      <x v="52"/>
      <x v="15"/>
      <x v="4"/>
      <x v="1"/>
      <x v="21"/>
      <x v="21"/>
    </i>
    <i>
      <x v="53"/>
      <x v="15"/>
      <x v="4"/>
      <x v="1"/>
      <x v="21"/>
      <x v="21"/>
    </i>
    <i>
      <x v="54"/>
      <x v="15"/>
      <x v="4"/>
      <x v="1"/>
      <x v="21"/>
      <x v="21"/>
    </i>
    <i>
      <x v="55"/>
      <x v="16"/>
      <x v="4"/>
      <x v="1"/>
      <x v="13"/>
      <x v="4"/>
    </i>
    <i>
      <x v="56"/>
      <x v="16"/>
      <x v="4"/>
      <x v="1"/>
      <x v="13"/>
      <x v="4"/>
    </i>
    <i>
      <x v="57"/>
      <x v="1"/>
      <x v="4"/>
      <x v="1"/>
      <x v="11"/>
      <x/>
    </i>
    <i>
      <x v="58"/>
      <x v="17"/>
      <x v="4"/>
      <x v="1"/>
      <x v="9"/>
      <x v="7"/>
    </i>
    <i>
      <x v="59"/>
      <x v="16"/>
      <x v="4"/>
      <x v="1"/>
      <x v="9"/>
      <x v="7"/>
    </i>
    <i>
      <x v="60"/>
      <x v="17"/>
      <x v="4"/>
      <x v="1"/>
      <x v="9"/>
      <x v="7"/>
    </i>
    <i>
      <x v="61"/>
      <x v="18"/>
      <x v="4"/>
      <x v="1"/>
      <x v="9"/>
      <x v="7"/>
    </i>
    <i>
      <x v="62"/>
      <x v="1"/>
      <x v="4"/>
      <x v="1"/>
      <x v="9"/>
      <x v="7"/>
    </i>
    <i>
      <x v="63"/>
      <x v="17"/>
      <x v="4"/>
      <x v="1"/>
      <x v="9"/>
      <x v="7"/>
    </i>
    <i>
      <x v="64"/>
      <x v="1"/>
      <x v="4"/>
      <x v="1"/>
      <x v="9"/>
      <x v="7"/>
    </i>
    <i>
      <x v="65"/>
      <x v="13"/>
      <x v="4"/>
      <x v="1"/>
      <x v="3"/>
      <x v="9"/>
    </i>
    <i>
      <x v="66"/>
      <x v="19"/>
      <x v="4"/>
      <x v="1"/>
      <x v="13"/>
      <x v="4"/>
    </i>
    <i>
      <x v="67"/>
      <x v="19"/>
      <x v="4"/>
      <x v="1"/>
      <x v="9"/>
      <x v="7"/>
    </i>
    <i>
      <x v="68"/>
      <x v="19"/>
      <x v="4"/>
      <x v="1"/>
      <x v="9"/>
      <x v="7"/>
    </i>
    <i>
      <x v="69"/>
      <x v="19"/>
      <x v="4"/>
      <x v="1"/>
      <x v="9"/>
      <x v="7"/>
    </i>
    <i>
      <x v="70"/>
      <x v="2"/>
      <x v="4"/>
      <x v="1"/>
      <x v="13"/>
      <x v="4"/>
    </i>
    <i>
      <x v="71"/>
      <x/>
      <x v="1"/>
      <x/>
      <x v="13"/>
      <x v="20"/>
    </i>
    <i>
      <x v="72"/>
      <x v="2"/>
      <x v="4"/>
      <x v="1"/>
      <x v="12"/>
      <x v="1"/>
    </i>
    <i>
      <x v="73"/>
      <x/>
      <x v="1"/>
      <x/>
      <x v="22"/>
      <x v="20"/>
    </i>
    <i>
      <x v="74"/>
      <x v="1"/>
      <x v="4"/>
      <x v="1"/>
      <x v="23"/>
      <x v="22"/>
    </i>
    <i>
      <x v="75"/>
      <x v="1"/>
      <x v="4"/>
      <x v="1"/>
      <x v="24"/>
      <x v="23"/>
    </i>
    <i>
      <x v="76"/>
      <x v="9"/>
      <x v="4"/>
      <x v="1"/>
      <x/>
      <x v="13"/>
    </i>
    <i>
      <x v="77"/>
      <x v="9"/>
      <x v="4"/>
      <x v="1"/>
      <x v="10"/>
      <x v="11"/>
    </i>
    <i r="1">
      <x v="58"/>
      <x v="4"/>
      <x v="6"/>
      <x v="10"/>
      <x v="11"/>
    </i>
    <i>
      <x v="78"/>
      <x v="12"/>
      <x v="4"/>
      <x v="1"/>
      <x v="3"/>
      <x v="9"/>
    </i>
    <i>
      <x v="79"/>
      <x v="12"/>
      <x v="4"/>
      <x v="1"/>
      <x v="3"/>
      <x v="9"/>
    </i>
    <i>
      <x v="80"/>
      <x v="12"/>
      <x v="4"/>
      <x v="1"/>
      <x v="3"/>
      <x v="9"/>
    </i>
    <i>
      <x v="81"/>
      <x v="1"/>
      <x v="4"/>
      <x v="1"/>
      <x/>
      <x v="13"/>
    </i>
    <i>
      <x v="82"/>
      <x v="1"/>
      <x v="4"/>
      <x v="1"/>
      <x/>
      <x v="13"/>
    </i>
    <i>
      <x v="83"/>
      <x v="10"/>
      <x v="4"/>
      <x v="1"/>
      <x v="2"/>
      <x v="3"/>
    </i>
    <i>
      <x v="84"/>
      <x v="1"/>
      <x v="4"/>
      <x v="1"/>
      <x v="10"/>
      <x v="11"/>
    </i>
    <i>
      <x v="85"/>
      <x/>
      <x v="1"/>
      <x/>
      <x/>
      <x v="20"/>
    </i>
    <i>
      <x v="86"/>
      <x v="1"/>
      <x v="4"/>
      <x v="1"/>
      <x/>
      <x v="13"/>
    </i>
    <i>
      <x v="87"/>
      <x v="13"/>
      <x v="4"/>
      <x v="1"/>
      <x v="24"/>
      <x v="23"/>
    </i>
    <i>
      <x v="88"/>
      <x v="1"/>
      <x v="4"/>
      <x v="1"/>
      <x v="10"/>
      <x v="11"/>
    </i>
    <i>
      <x v="89"/>
      <x v="1"/>
      <x v="4"/>
      <x v="1"/>
      <x v="10"/>
      <x v="11"/>
    </i>
    <i>
      <x v="90"/>
      <x/>
      <x v="1"/>
      <x/>
      <x v="19"/>
      <x v="20"/>
    </i>
    <i>
      <x v="91"/>
      <x v="17"/>
      <x v="4"/>
      <x v="1"/>
      <x v="10"/>
      <x v="11"/>
    </i>
    <i>
      <x v="92"/>
      <x v="17"/>
      <x v="4"/>
      <x v="1"/>
      <x v="18"/>
      <x v="18"/>
    </i>
    <i r="1">
      <x v="24"/>
      <x v="12"/>
      <x v="3"/>
      <x v="18"/>
      <x v="18"/>
    </i>
    <i>
      <x v="93"/>
      <x v="17"/>
      <x v="4"/>
      <x v="1"/>
      <x v="10"/>
      <x v="11"/>
    </i>
    <i>
      <x v="94"/>
      <x v="1"/>
      <x v="4"/>
      <x v="1"/>
      <x v="3"/>
      <x v="9"/>
    </i>
    <i>
      <x v="95"/>
      <x v="20"/>
      <x v="4"/>
      <x v="1"/>
      <x v="10"/>
      <x v="11"/>
    </i>
    <i>
      <x v="96"/>
      <x v="20"/>
      <x v="4"/>
      <x v="1"/>
      <x/>
      <x v="13"/>
    </i>
    <i r="1">
      <x v="59"/>
      <x v="4"/>
      <x v="6"/>
      <x/>
      <x v="30"/>
    </i>
    <i>
      <x v="97"/>
      <x v="20"/>
      <x v="4"/>
      <x v="1"/>
      <x v="18"/>
      <x v="18"/>
    </i>
    <i>
      <x v="98"/>
      <x v="5"/>
      <x v="4"/>
      <x v="1"/>
      <x v="3"/>
      <x v="9"/>
    </i>
    <i r="1">
      <x v="53"/>
      <x v="4"/>
      <x v="6"/>
      <x v="16"/>
      <x v="12"/>
    </i>
    <i>
      <x v="99"/>
      <x v="5"/>
      <x v="4"/>
      <x v="1"/>
      <x v="19"/>
      <x v="17"/>
    </i>
    <i r="1">
      <x v="53"/>
      <x v="4"/>
      <x v="6"/>
      <x v="14"/>
      <x v="15"/>
    </i>
    <i>
      <x v="100"/>
      <x v="5"/>
      <x v="4"/>
      <x v="1"/>
      <x v="19"/>
      <x v="17"/>
    </i>
    <i r="1">
      <x v="53"/>
      <x v="4"/>
      <x v="6"/>
      <x v="14"/>
      <x v="15"/>
    </i>
    <i>
      <x v="101"/>
      <x v="5"/>
      <x v="4"/>
      <x v="1"/>
      <x v="3"/>
      <x v="9"/>
    </i>
    <i r="1">
      <x v="53"/>
      <x v="4"/>
      <x v="6"/>
      <x v="16"/>
      <x v="12"/>
    </i>
    <i>
      <x v="102"/>
      <x v="1"/>
      <x v="4"/>
      <x v="1"/>
      <x/>
      <x v="13"/>
    </i>
    <i>
      <x v="103"/>
      <x v="1"/>
      <x v="4"/>
      <x v="1"/>
      <x v="10"/>
      <x v="11"/>
    </i>
    <i>
      <x v="104"/>
      <x v="1"/>
      <x v="4"/>
      <x v="1"/>
      <x v="10"/>
      <x v="11"/>
    </i>
    <i>
      <x v="105"/>
      <x v="4"/>
      <x v="4"/>
      <x v="1"/>
      <x v="6"/>
      <x v="10"/>
    </i>
    <i>
      <x v="106"/>
      <x v="14"/>
      <x v="4"/>
      <x v="1"/>
      <x v="3"/>
      <x v="9"/>
    </i>
    <i t="grand">
      <x/>
    </i>
  </rowItems>
  <colItems count="1">
    <i/>
  </colItems>
  <pageFields count="1">
    <pageField fld="3" item="11" hier="-1"/>
  </pageFields>
  <dataFields count="1">
    <dataField name=" VALOR " fld="14" baseField="14" baseItem="1" numFmtId="44"/>
  </dataFields>
  <formats count="42">
    <format dxfId="1005">
      <pivotArea type="all" dataOnly="0" outline="0" fieldPosition="0"/>
    </format>
    <format dxfId="1004">
      <pivotArea outline="0" collapsedLevelsAreSubtotals="1" fieldPosition="0"/>
    </format>
    <format dxfId="1003">
      <pivotArea dataOnly="0" labelOnly="1" grandRow="1" outline="0" fieldPosition="0"/>
    </format>
    <format dxfId="1002">
      <pivotArea type="all" dataOnly="0" outline="0" fieldPosition="0"/>
    </format>
    <format dxfId="1001">
      <pivotArea outline="0" collapsedLevelsAreSubtotals="1" fieldPosition="0"/>
    </format>
    <format dxfId="1000">
      <pivotArea dataOnly="0" labelOnly="1" grandRow="1" outline="0" fieldPosition="0"/>
    </format>
    <format dxfId="999">
      <pivotArea outline="0" collapsedLevelsAreSubtotals="1" fieldPosition="0"/>
    </format>
    <format dxfId="998">
      <pivotArea dataOnly="0" labelOnly="1" grandRow="1" outline="0" fieldPosition="0"/>
    </format>
    <format dxfId="997">
      <pivotArea dataOnly="0" labelOnly="1" grandRow="1" outline="0" fieldPosition="0"/>
    </format>
    <format dxfId="996">
      <pivotArea grandRow="1" outline="0" collapsedLevelsAreSubtotals="1" fieldPosition="0"/>
    </format>
    <format dxfId="995">
      <pivotArea dataOnly="0" labelOnly="1" grandRow="1" outline="0" fieldPosition="0"/>
    </format>
    <format dxfId="994">
      <pivotArea type="all" dataOnly="0" outline="0" fieldPosition="0"/>
    </format>
    <format dxfId="993">
      <pivotArea outline="0" collapsedLevelsAreSubtotals="1" fieldPosition="0"/>
    </format>
    <format dxfId="992">
      <pivotArea dataOnly="0" labelOnly="1" grandRow="1" outline="0" fieldPosition="0"/>
    </format>
    <format dxfId="991">
      <pivotArea field="12" type="button" dataOnly="0" labelOnly="1" outline="0" axis="axisRow" fieldPosition="1"/>
    </format>
    <format dxfId="990">
      <pivotArea field="17" type="button" dataOnly="0" labelOnly="1" outline="0" axis="axisRow" fieldPosition="2"/>
    </format>
    <format dxfId="989">
      <pivotArea field="11" type="button" dataOnly="0" labelOnly="1" outline="0" axis="axisRow" fieldPosition="3"/>
    </format>
    <format dxfId="988">
      <pivotArea field="11" type="button" dataOnly="0" labelOnly="1" outline="0" axis="axisRow" fieldPosition="3"/>
    </format>
    <format dxfId="987">
      <pivotArea field="17" type="button" dataOnly="0" labelOnly="1" outline="0" axis="axisRow" fieldPosition="2"/>
    </format>
    <format dxfId="986">
      <pivotArea field="12" type="button" dataOnly="0" labelOnly="1" outline="0" axis="axisRow" fieldPosition="1"/>
    </format>
    <format dxfId="985">
      <pivotArea field="6" type="button" dataOnly="0" labelOnly="1" outline="0" axis="axisRow" fieldPosition="0"/>
    </format>
    <format dxfId="984">
      <pivotArea field="6" type="button" dataOnly="0" labelOnly="1" outline="0" axis="axisRow" fieldPosition="0"/>
    </format>
    <format dxfId="983">
      <pivotArea field="11" type="button" dataOnly="0" labelOnly="1" outline="0" axis="axisRow" fieldPosition="3"/>
    </format>
    <format dxfId="982">
      <pivotArea grandRow="1" outline="0" collapsedLevelsAreSubtotals="1" fieldPosition="0"/>
    </format>
    <format dxfId="98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80">
      <pivotArea type="all" dataOnly="0" outline="0" fieldPosition="0"/>
    </format>
    <format dxfId="979">
      <pivotArea dataOnly="0" labelOnly="1" grandRow="1" outline="0" fieldPosition="0"/>
    </format>
    <format dxfId="978">
      <pivotArea type="all" dataOnly="0" outline="0" fieldPosition="0"/>
    </format>
    <format dxfId="977">
      <pivotArea dataOnly="0" labelOnly="1" grandRow="1" outline="0" fieldPosition="0"/>
    </format>
    <format dxfId="976">
      <pivotArea grandRow="1" outline="0" collapsedLevelsAreSubtotals="1" fieldPosition="0"/>
    </format>
    <format dxfId="975">
      <pivotArea dataOnly="0" labelOnly="1" grandRow="1" outline="0" offset="IV256" fieldPosition="0"/>
    </format>
    <format dxfId="974">
      <pivotArea type="all" dataOnly="0" outline="0" fieldPosition="0"/>
    </format>
    <format dxfId="973">
      <pivotArea outline="0" collapsedLevelsAreSubtotals="1" fieldPosition="0"/>
    </format>
    <format dxfId="972">
      <pivotArea dataOnly="0" labelOnly="1" outline="0" fieldPosition="0">
        <references count="1">
          <reference field="6" count="0"/>
        </references>
      </pivotArea>
    </format>
    <format dxfId="971">
      <pivotArea dataOnly="0" labelOnly="1" grandRow="1" outline="0" fieldPosition="0"/>
    </format>
    <format dxfId="9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9">
      <pivotArea type="all" dataOnly="0" outline="0" fieldPosition="0"/>
    </format>
    <format dxfId="968">
      <pivotArea outline="0" collapsedLevelsAreSubtotals="1" fieldPosition="0"/>
    </format>
    <format dxfId="967">
      <pivotArea dataOnly="0" labelOnly="1" outline="0" fieldPosition="0">
        <references count="1">
          <reference field="6" count="0"/>
        </references>
      </pivotArea>
    </format>
    <format dxfId="966">
      <pivotArea dataOnly="0" labelOnly="1" grandRow="1" outline="0" fieldPosition="0"/>
    </format>
    <format dxfId="9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4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6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2">
    <i>
      <x v="84"/>
      <x v="69"/>
      <x v="4"/>
      <x v="7"/>
      <x v="4"/>
      <x v="31"/>
    </i>
    <i t="grand">
      <x/>
    </i>
  </rowItems>
  <colItems count="1">
    <i/>
  </colItems>
  <pageFields count="1">
    <pageField fld="3" item="21" hier="-1"/>
  </pageFields>
  <dataFields count="1">
    <dataField name=" VALOR " fld="14" baseField="14" baseItem="1" numFmtId="44"/>
  </dataFields>
  <formats count="42">
    <format dxfId="963">
      <pivotArea type="all" dataOnly="0" outline="0" fieldPosition="0"/>
    </format>
    <format dxfId="962">
      <pivotArea outline="0" collapsedLevelsAreSubtotals="1" fieldPosition="0"/>
    </format>
    <format dxfId="961">
      <pivotArea dataOnly="0" labelOnly="1" grandRow="1" outline="0" fieldPosition="0"/>
    </format>
    <format dxfId="960">
      <pivotArea type="all" dataOnly="0" outline="0" fieldPosition="0"/>
    </format>
    <format dxfId="959">
      <pivotArea outline="0" collapsedLevelsAreSubtotals="1" fieldPosition="0"/>
    </format>
    <format dxfId="958">
      <pivotArea dataOnly="0" labelOnly="1" grandRow="1" outline="0" fieldPosition="0"/>
    </format>
    <format dxfId="957">
      <pivotArea outline="0" collapsedLevelsAreSubtotals="1" fieldPosition="0"/>
    </format>
    <format dxfId="956">
      <pivotArea dataOnly="0" labelOnly="1" grandRow="1" outline="0" fieldPosition="0"/>
    </format>
    <format dxfId="955">
      <pivotArea dataOnly="0" labelOnly="1" grandRow="1" outline="0" fieldPosition="0"/>
    </format>
    <format dxfId="954">
      <pivotArea grandRow="1" outline="0" collapsedLevelsAreSubtotals="1" fieldPosition="0"/>
    </format>
    <format dxfId="953">
      <pivotArea dataOnly="0" labelOnly="1" grandRow="1" outline="0" fieldPosition="0"/>
    </format>
    <format dxfId="952">
      <pivotArea type="all" dataOnly="0" outline="0" fieldPosition="0"/>
    </format>
    <format dxfId="951">
      <pivotArea outline="0" collapsedLevelsAreSubtotals="1" fieldPosition="0"/>
    </format>
    <format dxfId="950">
      <pivotArea dataOnly="0" labelOnly="1" grandRow="1" outline="0" fieldPosition="0"/>
    </format>
    <format dxfId="949">
      <pivotArea field="12" type="button" dataOnly="0" labelOnly="1" outline="0" axis="axisRow" fieldPosition="1"/>
    </format>
    <format dxfId="948">
      <pivotArea field="17" type="button" dataOnly="0" labelOnly="1" outline="0" axis="axisRow" fieldPosition="2"/>
    </format>
    <format dxfId="947">
      <pivotArea field="11" type="button" dataOnly="0" labelOnly="1" outline="0" axis="axisRow" fieldPosition="3"/>
    </format>
    <format dxfId="946">
      <pivotArea field="11" type="button" dataOnly="0" labelOnly="1" outline="0" axis="axisRow" fieldPosition="3"/>
    </format>
    <format dxfId="945">
      <pivotArea field="17" type="button" dataOnly="0" labelOnly="1" outline="0" axis="axisRow" fieldPosition="2"/>
    </format>
    <format dxfId="944">
      <pivotArea field="12" type="button" dataOnly="0" labelOnly="1" outline="0" axis="axisRow" fieldPosition="1"/>
    </format>
    <format dxfId="943">
      <pivotArea field="6" type="button" dataOnly="0" labelOnly="1" outline="0" axis="axisRow" fieldPosition="0"/>
    </format>
    <format dxfId="942">
      <pivotArea field="6" type="button" dataOnly="0" labelOnly="1" outline="0" axis="axisRow" fieldPosition="0"/>
    </format>
    <format dxfId="941">
      <pivotArea field="11" type="button" dataOnly="0" labelOnly="1" outline="0" axis="axisRow" fieldPosition="3"/>
    </format>
    <format dxfId="940">
      <pivotArea grandRow="1" outline="0" collapsedLevelsAreSubtotals="1" fieldPosition="0"/>
    </format>
    <format dxfId="9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38">
      <pivotArea type="all" dataOnly="0" outline="0" fieldPosition="0"/>
    </format>
    <format dxfId="937">
      <pivotArea dataOnly="0" labelOnly="1" grandRow="1" outline="0" fieldPosition="0"/>
    </format>
    <format dxfId="936">
      <pivotArea type="all" dataOnly="0" outline="0" fieldPosition="0"/>
    </format>
    <format dxfId="935">
      <pivotArea dataOnly="0" labelOnly="1" grandRow="1" outline="0" fieldPosition="0"/>
    </format>
    <format dxfId="934">
      <pivotArea grandRow="1" outline="0" collapsedLevelsAreSubtotals="1" fieldPosition="0"/>
    </format>
    <format dxfId="933">
      <pivotArea dataOnly="0" labelOnly="1" grandRow="1" outline="0" offset="IV256" fieldPosition="0"/>
    </format>
    <format dxfId="932">
      <pivotArea type="all" dataOnly="0" outline="0" fieldPosition="0"/>
    </format>
    <format dxfId="931">
      <pivotArea outline="0" collapsedLevelsAreSubtotals="1" fieldPosition="0"/>
    </format>
    <format dxfId="930">
      <pivotArea dataOnly="0" labelOnly="1" outline="0" fieldPosition="0">
        <references count="1">
          <reference field="6" count="0"/>
        </references>
      </pivotArea>
    </format>
    <format dxfId="929">
      <pivotArea dataOnly="0" labelOnly="1" grandRow="1" outline="0" fieldPosition="0"/>
    </format>
    <format dxfId="9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7">
      <pivotArea type="all" dataOnly="0" outline="0" fieldPosition="0"/>
    </format>
    <format dxfId="926">
      <pivotArea outline="0" collapsedLevelsAreSubtotals="1" fieldPosition="0"/>
    </format>
    <format dxfId="925">
      <pivotArea dataOnly="0" labelOnly="1" outline="0" fieldPosition="0">
        <references count="1">
          <reference field="6" count="0"/>
        </references>
      </pivotArea>
    </format>
    <format dxfId="924">
      <pivotArea dataOnly="0" labelOnly="1" grandRow="1" outline="0" fieldPosition="0"/>
    </format>
    <format dxfId="9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2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 v="22"/>
      <x/>
      <x v="1"/>
      <x/>
      <x v="15"/>
      <x v="20"/>
    </i>
    <i>
      <x v="24"/>
      <x v="26"/>
      <x v="4"/>
      <x v="4"/>
      <x v="2"/>
      <x v="3"/>
    </i>
    <i>
      <x v="44"/>
      <x/>
      <x v="1"/>
      <x/>
      <x v="2"/>
      <x v="20"/>
    </i>
    <i>
      <x v="62"/>
      <x v="51"/>
      <x v="4"/>
      <x v="5"/>
      <x v="15"/>
      <x v="2"/>
    </i>
    <i>
      <x v="63"/>
      <x v="27"/>
      <x v="5"/>
      <x v="4"/>
      <x v="15"/>
      <x v="1"/>
    </i>
    <i>
      <x v="64"/>
      <x v="51"/>
      <x v="5"/>
      <x v="5"/>
      <x v="15"/>
      <x v="1"/>
    </i>
    <i>
      <x v="73"/>
      <x/>
      <x v="2"/>
      <x/>
      <x v="9"/>
      <x v="20"/>
    </i>
    <i>
      <x v="107"/>
      <x v="25"/>
      <x v="4"/>
      <x v="4"/>
      <x v="15"/>
      <x v="2"/>
    </i>
    <i t="grand">
      <x/>
    </i>
  </rowItems>
  <colItems count="1">
    <i/>
  </colItems>
  <pageFields count="1">
    <pageField fld="3" item="0" hier="-1"/>
  </pageFields>
  <dataFields count="1">
    <dataField name=" VALOR " fld="14" baseField="14" baseItem="1" numFmtId="44"/>
  </dataFields>
  <formats count="41">
    <format dxfId="921">
      <pivotArea type="all" dataOnly="0" outline="0" fieldPosition="0"/>
    </format>
    <format dxfId="920">
      <pivotArea outline="0" collapsedLevelsAreSubtotals="1" fieldPosition="0"/>
    </format>
    <format dxfId="919">
      <pivotArea dataOnly="0" labelOnly="1" grandRow="1" outline="0" fieldPosition="0"/>
    </format>
    <format dxfId="918">
      <pivotArea type="all" dataOnly="0" outline="0" fieldPosition="0"/>
    </format>
    <format dxfId="917">
      <pivotArea outline="0" collapsedLevelsAreSubtotals="1" fieldPosition="0"/>
    </format>
    <format dxfId="916">
      <pivotArea dataOnly="0" labelOnly="1" grandRow="1" outline="0" fieldPosition="0"/>
    </format>
    <format dxfId="915">
      <pivotArea outline="0" collapsedLevelsAreSubtotals="1" fieldPosition="0"/>
    </format>
    <format dxfId="914">
      <pivotArea dataOnly="0" labelOnly="1" grandRow="1" outline="0" fieldPosition="0"/>
    </format>
    <format dxfId="913">
      <pivotArea dataOnly="0" labelOnly="1" grandRow="1" outline="0" fieldPosition="0"/>
    </format>
    <format dxfId="912">
      <pivotArea grandRow="1" outline="0" collapsedLevelsAreSubtotals="1" fieldPosition="0"/>
    </format>
    <format dxfId="911">
      <pivotArea dataOnly="0" labelOnly="1" grandRow="1" outline="0" fieldPosition="0"/>
    </format>
    <format dxfId="910">
      <pivotArea type="all" dataOnly="0" outline="0" fieldPosition="0"/>
    </format>
    <format dxfId="909">
      <pivotArea outline="0" collapsedLevelsAreSubtotals="1" fieldPosition="0"/>
    </format>
    <format dxfId="908">
      <pivotArea dataOnly="0" labelOnly="1" grandRow="1" outline="0" fieldPosition="0"/>
    </format>
    <format dxfId="907">
      <pivotArea field="12" type="button" dataOnly="0" labelOnly="1" outline="0" axis="axisRow" fieldPosition="1"/>
    </format>
    <format dxfId="906">
      <pivotArea field="17" type="button" dataOnly="0" labelOnly="1" outline="0" axis="axisRow" fieldPosition="2"/>
    </format>
    <format dxfId="905">
      <pivotArea field="11" type="button" dataOnly="0" labelOnly="1" outline="0" axis="axisRow" fieldPosition="3"/>
    </format>
    <format dxfId="904">
      <pivotArea field="11" type="button" dataOnly="0" labelOnly="1" outline="0" axis="axisRow" fieldPosition="3"/>
    </format>
    <format dxfId="903">
      <pivotArea field="17" type="button" dataOnly="0" labelOnly="1" outline="0" axis="axisRow" fieldPosition="2"/>
    </format>
    <format dxfId="902">
      <pivotArea field="12" type="button" dataOnly="0" labelOnly="1" outline="0" axis="axisRow" fieldPosition="1"/>
    </format>
    <format dxfId="901">
      <pivotArea field="6" type="button" dataOnly="0" labelOnly="1" outline="0" axis="axisRow" fieldPosition="0"/>
    </format>
    <format dxfId="900">
      <pivotArea field="6" type="button" dataOnly="0" labelOnly="1" outline="0" axis="axisRow" fieldPosition="0"/>
    </format>
    <format dxfId="899">
      <pivotArea field="11" type="button" dataOnly="0" labelOnly="1" outline="0" axis="axisRow" fieldPosition="3"/>
    </format>
    <format dxfId="898">
      <pivotArea grandRow="1" outline="0" collapsedLevelsAreSubtotals="1" fieldPosition="0"/>
    </format>
    <format dxfId="89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96">
      <pivotArea type="all" dataOnly="0" outline="0" fieldPosition="0"/>
    </format>
    <format dxfId="895">
      <pivotArea dataOnly="0" labelOnly="1" grandRow="1" outline="0" fieldPosition="0"/>
    </format>
    <format dxfId="894">
      <pivotArea type="all" dataOnly="0" outline="0" fieldPosition="0"/>
    </format>
    <format dxfId="893">
      <pivotArea dataOnly="0" labelOnly="1" grandRow="1" outline="0" fieldPosition="0"/>
    </format>
    <format dxfId="892">
      <pivotArea grandRow="1" outline="0" collapsedLevelsAreSubtotals="1" fieldPosition="0"/>
    </format>
    <format dxfId="891">
      <pivotArea dataOnly="0" labelOnly="1" grandRow="1" outline="0" offset="IV256" fieldPosition="0"/>
    </format>
    <format dxfId="890">
      <pivotArea type="all" dataOnly="0" outline="0" fieldPosition="0"/>
    </format>
    <format dxfId="889">
      <pivotArea outline="0" collapsedLevelsAreSubtotals="1" fieldPosition="0"/>
    </format>
    <format dxfId="888">
      <pivotArea dataOnly="0" labelOnly="1" outline="0" fieldPosition="0">
        <references count="1">
          <reference field="6" count="0"/>
        </references>
      </pivotArea>
    </format>
    <format dxfId="887">
      <pivotArea dataOnly="0" labelOnly="1" grandRow="1" outline="0" fieldPosition="0"/>
    </format>
    <format dxfId="8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5">
      <pivotArea type="all" dataOnly="0" outline="0" fieldPosition="0"/>
    </format>
    <format dxfId="884">
      <pivotArea outline="0" collapsedLevelsAreSubtotals="1" fieldPosition="0"/>
    </format>
    <format dxfId="883">
      <pivotArea dataOnly="0" labelOnly="1" outline="0" fieldPosition="0">
        <references count="1">
          <reference field="6" count="0"/>
        </references>
      </pivotArea>
    </format>
    <format dxfId="882">
      <pivotArea dataOnly="0" labelOnly="1" grandRow="1" outline="0" fieldPosition="0"/>
    </format>
    <format dxfId="88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1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7">
    <i>
      <x v="50"/>
      <x v="53"/>
      <x v="4"/>
      <x v="6"/>
      <x v="11"/>
      <x/>
    </i>
    <i>
      <x v="58"/>
      <x v="55"/>
      <x v="4"/>
      <x v="6"/>
      <x v="15"/>
      <x v="2"/>
    </i>
    <i>
      <x v="64"/>
      <x v="51"/>
      <x v="4"/>
      <x v="5"/>
      <x v="11"/>
      <x/>
    </i>
    <i>
      <x v="73"/>
      <x/>
      <x v="2"/>
      <x/>
      <x v="11"/>
      <x v="20"/>
    </i>
    <i>
      <x v="84"/>
      <x v="69"/>
      <x v="4"/>
      <x v="7"/>
      <x v="28"/>
      <x v="32"/>
    </i>
    <i>
      <x v="86"/>
      <x v="51"/>
      <x v="5"/>
      <x v="5"/>
      <x v="10"/>
      <x v="28"/>
    </i>
    <i t="grand">
      <x/>
    </i>
  </rowItems>
  <colItems count="1">
    <i/>
  </colItems>
  <pageFields count="1">
    <pageField fld="3" item="13" hier="-1"/>
  </pageFields>
  <dataFields count="1">
    <dataField name=" VALOR " fld="14" baseField="14" baseItem="1" numFmtId="44"/>
  </dataFields>
  <formats count="41">
    <format dxfId="880">
      <pivotArea type="all" dataOnly="0" outline="0" fieldPosition="0"/>
    </format>
    <format dxfId="879">
      <pivotArea outline="0" collapsedLevelsAreSubtotals="1" fieldPosition="0"/>
    </format>
    <format dxfId="878">
      <pivotArea dataOnly="0" labelOnly="1" grandRow="1" outline="0" fieldPosition="0"/>
    </format>
    <format dxfId="877">
      <pivotArea type="all" dataOnly="0" outline="0" fieldPosition="0"/>
    </format>
    <format dxfId="876">
      <pivotArea outline="0" collapsedLevelsAreSubtotals="1" fieldPosition="0"/>
    </format>
    <format dxfId="875">
      <pivotArea dataOnly="0" labelOnly="1" grandRow="1" outline="0" fieldPosition="0"/>
    </format>
    <format dxfId="874">
      <pivotArea outline="0" collapsedLevelsAreSubtotals="1" fieldPosition="0"/>
    </format>
    <format dxfId="873">
      <pivotArea dataOnly="0" labelOnly="1" grandRow="1" outline="0" fieldPosition="0"/>
    </format>
    <format dxfId="872">
      <pivotArea dataOnly="0" labelOnly="1" grandRow="1" outline="0" fieldPosition="0"/>
    </format>
    <format dxfId="871">
      <pivotArea grandRow="1" outline="0" collapsedLevelsAreSubtotals="1" fieldPosition="0"/>
    </format>
    <format dxfId="870">
      <pivotArea dataOnly="0" labelOnly="1" grandRow="1" outline="0" fieldPosition="0"/>
    </format>
    <format dxfId="869">
      <pivotArea type="all" dataOnly="0" outline="0" fieldPosition="0"/>
    </format>
    <format dxfId="868">
      <pivotArea outline="0" collapsedLevelsAreSubtotals="1" fieldPosition="0"/>
    </format>
    <format dxfId="867">
      <pivotArea dataOnly="0" labelOnly="1" grandRow="1" outline="0" fieldPosition="0"/>
    </format>
    <format dxfId="866">
      <pivotArea field="12" type="button" dataOnly="0" labelOnly="1" outline="0" axis="axisRow" fieldPosition="1"/>
    </format>
    <format dxfId="865">
      <pivotArea field="17" type="button" dataOnly="0" labelOnly="1" outline="0" axis="axisRow" fieldPosition="2"/>
    </format>
    <format dxfId="864">
      <pivotArea field="11" type="button" dataOnly="0" labelOnly="1" outline="0" axis="axisRow" fieldPosition="3"/>
    </format>
    <format dxfId="863">
      <pivotArea field="11" type="button" dataOnly="0" labelOnly="1" outline="0" axis="axisRow" fieldPosition="3"/>
    </format>
    <format dxfId="862">
      <pivotArea field="17" type="button" dataOnly="0" labelOnly="1" outline="0" axis="axisRow" fieldPosition="2"/>
    </format>
    <format dxfId="861">
      <pivotArea field="12" type="button" dataOnly="0" labelOnly="1" outline="0" axis="axisRow" fieldPosition="1"/>
    </format>
    <format dxfId="860">
      <pivotArea field="6" type="button" dataOnly="0" labelOnly="1" outline="0" axis="axisRow" fieldPosition="0"/>
    </format>
    <format dxfId="859">
      <pivotArea field="6" type="button" dataOnly="0" labelOnly="1" outline="0" axis="axisRow" fieldPosition="0"/>
    </format>
    <format dxfId="858">
      <pivotArea field="11" type="button" dataOnly="0" labelOnly="1" outline="0" axis="axisRow" fieldPosition="3"/>
    </format>
    <format dxfId="857">
      <pivotArea grandRow="1" outline="0" collapsedLevelsAreSubtotals="1" fieldPosition="0"/>
    </format>
    <format dxfId="8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55">
      <pivotArea type="all" dataOnly="0" outline="0" fieldPosition="0"/>
    </format>
    <format dxfId="854">
      <pivotArea dataOnly="0" labelOnly="1" grandRow="1" outline="0" fieldPosition="0"/>
    </format>
    <format dxfId="853">
      <pivotArea type="all" dataOnly="0" outline="0" fieldPosition="0"/>
    </format>
    <format dxfId="852">
      <pivotArea dataOnly="0" labelOnly="1" grandRow="1" outline="0" fieldPosition="0"/>
    </format>
    <format dxfId="851">
      <pivotArea grandRow="1" outline="0" collapsedLevelsAreSubtotals="1" fieldPosition="0"/>
    </format>
    <format dxfId="850">
      <pivotArea dataOnly="0" labelOnly="1" grandRow="1" outline="0" offset="IV256" fieldPosition="0"/>
    </format>
    <format dxfId="849">
      <pivotArea type="all" dataOnly="0" outline="0" fieldPosition="0"/>
    </format>
    <format dxfId="848">
      <pivotArea outline="0" collapsedLevelsAreSubtotals="1" fieldPosition="0"/>
    </format>
    <format dxfId="847">
      <pivotArea dataOnly="0" labelOnly="1" outline="0" fieldPosition="0">
        <references count="1">
          <reference field="6" count="0"/>
        </references>
      </pivotArea>
    </format>
    <format dxfId="846">
      <pivotArea dataOnly="0" labelOnly="1" grandRow="1" outline="0" fieldPosition="0"/>
    </format>
    <format dxfId="8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4">
      <pivotArea type="all" dataOnly="0" outline="0" fieldPosition="0"/>
    </format>
    <format dxfId="843">
      <pivotArea outline="0" collapsedLevelsAreSubtotals="1" fieldPosition="0"/>
    </format>
    <format dxfId="842">
      <pivotArea dataOnly="0" labelOnly="1" outline="0" fieldPosition="0">
        <references count="1">
          <reference field="6" count="0"/>
        </references>
      </pivotArea>
    </format>
    <format dxfId="841">
      <pivotArea dataOnly="0" labelOnly="1" grandRow="1" outline="0" fieldPosition="0"/>
    </format>
    <format dxfId="84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50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46">
    <i>
      <x v="4"/>
      <x v="28"/>
      <x v="4"/>
      <x v="4"/>
      <x v="3"/>
      <x v="9"/>
    </i>
    <i>
      <x v="5"/>
      <x v="51"/>
      <x v="5"/>
      <x v="5"/>
      <x v="17"/>
      <x v="12"/>
    </i>
    <i>
      <x v="17"/>
      <x v="30"/>
      <x v="4"/>
      <x v="4"/>
      <x v="9"/>
      <x v="7"/>
    </i>
    <i>
      <x v="18"/>
      <x v="30"/>
      <x v="4"/>
      <x v="4"/>
      <x v="9"/>
      <x v="7"/>
    </i>
    <i>
      <x v="19"/>
      <x v="30"/>
      <x v="4"/>
      <x v="4"/>
      <x v="9"/>
      <x v="7"/>
    </i>
    <i>
      <x v="26"/>
      <x v="26"/>
      <x v="4"/>
      <x v="4"/>
      <x v="9"/>
      <x v="7"/>
    </i>
    <i>
      <x v="27"/>
      <x v="31"/>
      <x v="4"/>
      <x v="4"/>
      <x v="9"/>
      <x v="7"/>
    </i>
    <i>
      <x v="29"/>
      <x v="31"/>
      <x v="4"/>
      <x v="4"/>
      <x v="9"/>
      <x v="7"/>
    </i>
    <i>
      <x v="30"/>
      <x v="26"/>
      <x v="4"/>
      <x v="4"/>
      <x v="6"/>
      <x v="10"/>
    </i>
    <i>
      <x v="32"/>
      <x v="26"/>
      <x v="4"/>
      <x v="4"/>
      <x v="6"/>
      <x v="10"/>
    </i>
    <i>
      <x v="45"/>
      <x v="32"/>
      <x v="5"/>
      <x v="4"/>
      <x v="6"/>
      <x v="8"/>
    </i>
    <i>
      <x v="56"/>
      <x v="33"/>
      <x v="5"/>
      <x v="4"/>
      <x v="15"/>
      <x/>
    </i>
    <i>
      <x v="57"/>
      <x v="51"/>
      <x v="4"/>
      <x v="5"/>
      <x v="11"/>
      <x/>
    </i>
    <i>
      <x v="58"/>
      <x v="27"/>
      <x v="4"/>
      <x v="4"/>
      <x v="12"/>
      <x v="1"/>
    </i>
    <i>
      <x v="59"/>
      <x v="33"/>
      <x v="4"/>
      <x v="4"/>
      <x v="2"/>
      <x v="3"/>
    </i>
    <i>
      <x v="60"/>
      <x v="27"/>
      <x v="4"/>
      <x v="4"/>
      <x v="2"/>
      <x v="2"/>
    </i>
    <i>
      <x v="62"/>
      <x v="51"/>
      <x v="4"/>
      <x v="5"/>
      <x v="13"/>
      <x v="4"/>
    </i>
    <i>
      <x v="63"/>
      <x v="27"/>
      <x v="4"/>
      <x v="4"/>
      <x v="13"/>
      <x v="1"/>
    </i>
    <i>
      <x v="64"/>
      <x v="51"/>
      <x v="5"/>
      <x v="5"/>
      <x v="2"/>
      <x v="1"/>
    </i>
    <i>
      <x v="65"/>
      <x/>
      <x v="1"/>
      <x/>
      <x v="2"/>
      <x v="20"/>
    </i>
    <i>
      <x v="73"/>
      <x v="29"/>
      <x v="5"/>
      <x v="4"/>
      <x v="13"/>
      <x v="3"/>
    </i>
    <i>
      <x v="75"/>
      <x v="51"/>
      <x v="4"/>
      <x v="5"/>
      <x/>
      <x v="13"/>
    </i>
    <i>
      <x v="76"/>
      <x v="31"/>
      <x v="5"/>
      <x v="4"/>
      <x v="3"/>
      <x v="8"/>
    </i>
    <i>
      <x v="77"/>
      <x v="31"/>
      <x v="4"/>
      <x v="4"/>
      <x v="3"/>
      <x v="9"/>
    </i>
    <i>
      <x v="78"/>
      <x v="25"/>
      <x v="4"/>
      <x v="4"/>
      <x v="9"/>
      <x v="7"/>
    </i>
    <i>
      <x v="79"/>
      <x v="25"/>
      <x v="4"/>
      <x v="4"/>
      <x v="9"/>
      <x v="7"/>
    </i>
    <i>
      <x v="80"/>
      <x v="25"/>
      <x v="4"/>
      <x v="4"/>
      <x v="9"/>
      <x v="7"/>
    </i>
    <i>
      <x v="82"/>
      <x v="51"/>
      <x v="5"/>
      <x v="5"/>
      <x/>
      <x v="10"/>
    </i>
    <i>
      <x v="84"/>
      <x v="51"/>
      <x v="5"/>
      <x v="5"/>
      <x v="19"/>
      <x v="13"/>
    </i>
    <i>
      <x v="85"/>
      <x v="29"/>
      <x v="5"/>
      <x v="4"/>
      <x v="19"/>
      <x v="24"/>
    </i>
    <i>
      <x v="88"/>
      <x v="51"/>
      <x v="5"/>
      <x v="5"/>
      <x v="19"/>
      <x v="14"/>
    </i>
    <i>
      <x v="95"/>
      <x v="34"/>
      <x v="5"/>
      <x v="4"/>
      <x v="17"/>
      <x v="13"/>
    </i>
    <i>
      <x v="97"/>
      <x v="34"/>
      <x v="5"/>
      <x v="4"/>
      <x v="19"/>
      <x v="25"/>
    </i>
    <i>
      <x v="102"/>
      <x v="51"/>
      <x v="5"/>
      <x v="5"/>
      <x v="20"/>
      <x v="14"/>
    </i>
    <i>
      <x v="103"/>
      <x v="51"/>
      <x v="5"/>
      <x v="5"/>
      <x/>
      <x v="11"/>
    </i>
    <i>
      <x v="104"/>
      <x v="51"/>
      <x v="5"/>
      <x v="5"/>
      <x v="10"/>
      <x v="10"/>
    </i>
    <i>
      <x v="108"/>
      <x/>
      <x v="2"/>
      <x/>
      <x v="3"/>
      <x v="20"/>
    </i>
    <i>
      <x v="109"/>
      <x v="51"/>
      <x v="4"/>
      <x v="5"/>
      <x v="3"/>
      <x v="9"/>
    </i>
    <i>
      <x v="110"/>
      <x v="51"/>
      <x v="4"/>
      <x v="5"/>
      <x v="3"/>
      <x v="9"/>
    </i>
    <i>
      <x v="111"/>
      <x v="29"/>
      <x v="4"/>
      <x v="4"/>
      <x v="3"/>
      <x v="9"/>
    </i>
    <i>
      <x v="112"/>
      <x v="30"/>
      <x v="4"/>
      <x v="4"/>
      <x v="13"/>
      <x v="4"/>
    </i>
    <i>
      <x v="113"/>
      <x v="32"/>
      <x v="4"/>
      <x v="4"/>
      <x v="10"/>
      <x v="11"/>
    </i>
    <i>
      <x v="114"/>
      <x v="51"/>
      <x v="4"/>
      <x v="5"/>
      <x v="9"/>
      <x v="7"/>
    </i>
    <i>
      <x v="115"/>
      <x v="51"/>
      <x v="5"/>
      <x v="5"/>
      <x/>
      <x v="12"/>
    </i>
    <i>
      <x v="116"/>
      <x v="51"/>
      <x v="4"/>
      <x v="5"/>
      <x v="9"/>
      <x v="7"/>
    </i>
    <i t="grand">
      <x/>
    </i>
  </rowItems>
  <colItems count="1">
    <i/>
  </colItems>
  <pageFields count="1">
    <pageField fld="3" item="7" hier="-1"/>
  </pageFields>
  <dataFields count="1">
    <dataField name=" VALOR " fld="14" baseField="14" baseItem="1" numFmtId="44"/>
  </dataFields>
  <formats count="41">
    <format dxfId="839">
      <pivotArea type="all" dataOnly="0" outline="0" fieldPosition="0"/>
    </format>
    <format dxfId="838">
      <pivotArea outline="0" collapsedLevelsAreSubtotals="1" fieldPosition="0"/>
    </format>
    <format dxfId="837">
      <pivotArea dataOnly="0" labelOnly="1" grandRow="1" outline="0" fieldPosition="0"/>
    </format>
    <format dxfId="836">
      <pivotArea type="all" dataOnly="0" outline="0" fieldPosition="0"/>
    </format>
    <format dxfId="835">
      <pivotArea outline="0" collapsedLevelsAreSubtotals="1" fieldPosition="0"/>
    </format>
    <format dxfId="834">
      <pivotArea dataOnly="0" labelOnly="1" grandRow="1" outline="0" fieldPosition="0"/>
    </format>
    <format dxfId="833">
      <pivotArea outline="0" collapsedLevelsAreSubtotals="1" fieldPosition="0"/>
    </format>
    <format dxfId="832">
      <pivotArea dataOnly="0" labelOnly="1" grandRow="1" outline="0" fieldPosition="0"/>
    </format>
    <format dxfId="831">
      <pivotArea dataOnly="0" labelOnly="1" grandRow="1" outline="0" fieldPosition="0"/>
    </format>
    <format dxfId="830">
      <pivotArea grandRow="1" outline="0" collapsedLevelsAreSubtotals="1" fieldPosition="0"/>
    </format>
    <format dxfId="829">
      <pivotArea dataOnly="0" labelOnly="1" grandRow="1" outline="0" fieldPosition="0"/>
    </format>
    <format dxfId="828">
      <pivotArea type="all" dataOnly="0" outline="0" fieldPosition="0"/>
    </format>
    <format dxfId="827">
      <pivotArea outline="0" collapsedLevelsAreSubtotals="1" fieldPosition="0"/>
    </format>
    <format dxfId="826">
      <pivotArea dataOnly="0" labelOnly="1" grandRow="1" outline="0" fieldPosition="0"/>
    </format>
    <format dxfId="825">
      <pivotArea field="12" type="button" dataOnly="0" labelOnly="1" outline="0" axis="axisRow" fieldPosition="1"/>
    </format>
    <format dxfId="824">
      <pivotArea field="17" type="button" dataOnly="0" labelOnly="1" outline="0" axis="axisRow" fieldPosition="2"/>
    </format>
    <format dxfId="823">
      <pivotArea field="11" type="button" dataOnly="0" labelOnly="1" outline="0" axis="axisRow" fieldPosition="3"/>
    </format>
    <format dxfId="822">
      <pivotArea field="11" type="button" dataOnly="0" labelOnly="1" outline="0" axis="axisRow" fieldPosition="3"/>
    </format>
    <format dxfId="821">
      <pivotArea field="17" type="button" dataOnly="0" labelOnly="1" outline="0" axis="axisRow" fieldPosition="2"/>
    </format>
    <format dxfId="820">
      <pivotArea field="12" type="button" dataOnly="0" labelOnly="1" outline="0" axis="axisRow" fieldPosition="1"/>
    </format>
    <format dxfId="819">
      <pivotArea field="6" type="button" dataOnly="0" labelOnly="1" outline="0" axis="axisRow" fieldPosition="0"/>
    </format>
    <format dxfId="818">
      <pivotArea field="6" type="button" dataOnly="0" labelOnly="1" outline="0" axis="axisRow" fieldPosition="0"/>
    </format>
    <format dxfId="817">
      <pivotArea field="11" type="button" dataOnly="0" labelOnly="1" outline="0" axis="axisRow" fieldPosition="3"/>
    </format>
    <format dxfId="816">
      <pivotArea grandRow="1" outline="0" collapsedLevelsAreSubtotals="1" fieldPosition="0"/>
    </format>
    <format dxfId="8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14">
      <pivotArea type="all" dataOnly="0" outline="0" fieldPosition="0"/>
    </format>
    <format dxfId="813">
      <pivotArea dataOnly="0" labelOnly="1" grandRow="1" outline="0" fieldPosition="0"/>
    </format>
    <format dxfId="812">
      <pivotArea type="all" dataOnly="0" outline="0" fieldPosition="0"/>
    </format>
    <format dxfId="811">
      <pivotArea dataOnly="0" labelOnly="1" grandRow="1" outline="0" fieldPosition="0"/>
    </format>
    <format dxfId="810">
      <pivotArea grandRow="1" outline="0" collapsedLevelsAreSubtotals="1" fieldPosition="0"/>
    </format>
    <format dxfId="809">
      <pivotArea dataOnly="0" labelOnly="1" grandRow="1" outline="0" offset="IV256" fieldPosition="0"/>
    </format>
    <format dxfId="808">
      <pivotArea type="all" dataOnly="0" outline="0" fieldPosition="0"/>
    </format>
    <format dxfId="807">
      <pivotArea outline="0" collapsedLevelsAreSubtotals="1" fieldPosition="0"/>
    </format>
    <format dxfId="806">
      <pivotArea dataOnly="0" labelOnly="1" outline="0" fieldPosition="0">
        <references count="1">
          <reference field="6" count="0"/>
        </references>
      </pivotArea>
    </format>
    <format dxfId="805">
      <pivotArea dataOnly="0" labelOnly="1" grandRow="1" outline="0" fieldPosition="0"/>
    </format>
    <format dxfId="8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3">
      <pivotArea type="all" dataOnly="0" outline="0" fieldPosition="0"/>
    </format>
    <format dxfId="802">
      <pivotArea outline="0" collapsedLevelsAreSubtotals="1" fieldPosition="0"/>
    </format>
    <format dxfId="801">
      <pivotArea dataOnly="0" labelOnly="1" outline="0" fieldPosition="0">
        <references count="1">
          <reference field="6" count="0"/>
        </references>
      </pivotArea>
    </format>
    <format dxfId="800">
      <pivotArea dataOnly="0" labelOnly="1" grandRow="1" outline="0" fieldPosition="0"/>
    </format>
    <format dxfId="799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7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8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4">
    <i>
      <x v="55"/>
      <x v="33"/>
      <x v="4"/>
      <x v="4"/>
      <x v="15"/>
      <x v="2"/>
    </i>
    <i>
      <x v="56"/>
      <x/>
      <x v="2"/>
      <x/>
      <x v="12"/>
      <x v="20"/>
    </i>
    <i>
      <x v="87"/>
      <x/>
      <x v="1"/>
      <x/>
      <x v="18"/>
      <x v="20"/>
    </i>
    <i t="grand">
      <x/>
    </i>
  </rowItems>
  <colItems count="1">
    <i/>
  </colItems>
  <pageFields count="1">
    <pageField fld="3" item="14" hier="-1"/>
  </pageFields>
  <dataFields count="1">
    <dataField name=" VALOR " fld="14" baseField="14" baseItem="1" numFmtId="44"/>
  </dataFields>
  <formats count="42">
    <format dxfId="798">
      <pivotArea type="all" dataOnly="0" outline="0" fieldPosition="0"/>
    </format>
    <format dxfId="797">
      <pivotArea outline="0" collapsedLevelsAreSubtotals="1" fieldPosition="0"/>
    </format>
    <format dxfId="796">
      <pivotArea dataOnly="0" labelOnly="1" grandRow="1" outline="0" fieldPosition="0"/>
    </format>
    <format dxfId="795">
      <pivotArea type="all" dataOnly="0" outline="0" fieldPosition="0"/>
    </format>
    <format dxfId="794">
      <pivotArea outline="0" collapsedLevelsAreSubtotals="1" fieldPosition="0"/>
    </format>
    <format dxfId="793">
      <pivotArea dataOnly="0" labelOnly="1" grandRow="1" outline="0" fieldPosition="0"/>
    </format>
    <format dxfId="792">
      <pivotArea outline="0" collapsedLevelsAreSubtotals="1" fieldPosition="0"/>
    </format>
    <format dxfId="791">
      <pivotArea dataOnly="0" labelOnly="1" grandRow="1" outline="0" fieldPosition="0"/>
    </format>
    <format dxfId="790">
      <pivotArea dataOnly="0" labelOnly="1" grandRow="1" outline="0" fieldPosition="0"/>
    </format>
    <format dxfId="789">
      <pivotArea grandRow="1" outline="0" collapsedLevelsAreSubtotals="1" fieldPosition="0"/>
    </format>
    <format dxfId="788">
      <pivotArea dataOnly="0" labelOnly="1" grandRow="1" outline="0" fieldPosition="0"/>
    </format>
    <format dxfId="787">
      <pivotArea type="all" dataOnly="0" outline="0" fieldPosition="0"/>
    </format>
    <format dxfId="786">
      <pivotArea outline="0" collapsedLevelsAreSubtotals="1" fieldPosition="0"/>
    </format>
    <format dxfId="785">
      <pivotArea dataOnly="0" labelOnly="1" grandRow="1" outline="0" fieldPosition="0"/>
    </format>
    <format dxfId="784">
      <pivotArea field="12" type="button" dataOnly="0" labelOnly="1" outline="0" axis="axisRow" fieldPosition="1"/>
    </format>
    <format dxfId="783">
      <pivotArea field="17" type="button" dataOnly="0" labelOnly="1" outline="0" axis="axisRow" fieldPosition="2"/>
    </format>
    <format dxfId="782">
      <pivotArea field="11" type="button" dataOnly="0" labelOnly="1" outline="0" axis="axisRow" fieldPosition="3"/>
    </format>
    <format dxfId="781">
      <pivotArea field="11" type="button" dataOnly="0" labelOnly="1" outline="0" axis="axisRow" fieldPosition="3"/>
    </format>
    <format dxfId="780">
      <pivotArea field="17" type="button" dataOnly="0" labelOnly="1" outline="0" axis="axisRow" fieldPosition="2"/>
    </format>
    <format dxfId="779">
      <pivotArea field="12" type="button" dataOnly="0" labelOnly="1" outline="0" axis="axisRow" fieldPosition="1"/>
    </format>
    <format dxfId="778">
      <pivotArea field="6" type="button" dataOnly="0" labelOnly="1" outline="0" axis="axisRow" fieldPosition="0"/>
    </format>
    <format dxfId="777">
      <pivotArea field="6" type="button" dataOnly="0" labelOnly="1" outline="0" axis="axisRow" fieldPosition="0"/>
    </format>
    <format dxfId="776">
      <pivotArea field="11" type="button" dataOnly="0" labelOnly="1" outline="0" axis="axisRow" fieldPosition="3"/>
    </format>
    <format dxfId="775">
      <pivotArea grandRow="1" outline="0" collapsedLevelsAreSubtotals="1" fieldPosition="0"/>
    </format>
    <format dxfId="77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73">
      <pivotArea type="all" dataOnly="0" outline="0" fieldPosition="0"/>
    </format>
    <format dxfId="772">
      <pivotArea dataOnly="0" labelOnly="1" grandRow="1" outline="0" fieldPosition="0"/>
    </format>
    <format dxfId="771">
      <pivotArea type="all" dataOnly="0" outline="0" fieldPosition="0"/>
    </format>
    <format dxfId="770">
      <pivotArea dataOnly="0" labelOnly="1" grandRow="1" outline="0" fieldPosition="0"/>
    </format>
    <format dxfId="769">
      <pivotArea grandRow="1" outline="0" collapsedLevelsAreSubtotals="1" fieldPosition="0"/>
    </format>
    <format dxfId="768">
      <pivotArea dataOnly="0" labelOnly="1" grandRow="1" outline="0" offset="IV256" fieldPosition="0"/>
    </format>
    <format dxfId="767">
      <pivotArea type="all" dataOnly="0" outline="0" fieldPosition="0"/>
    </format>
    <format dxfId="766">
      <pivotArea outline="0" collapsedLevelsAreSubtotals="1" fieldPosition="0"/>
    </format>
    <format dxfId="765">
      <pivotArea dataOnly="0" labelOnly="1" outline="0" fieldPosition="0">
        <references count="1">
          <reference field="6" count="0"/>
        </references>
      </pivotArea>
    </format>
    <format dxfId="764">
      <pivotArea dataOnly="0" labelOnly="1" grandRow="1" outline="0" fieldPosition="0"/>
    </format>
    <format dxfId="7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2">
      <pivotArea type="all" dataOnly="0" outline="0" fieldPosition="0"/>
    </format>
    <format dxfId="761">
      <pivotArea outline="0" collapsedLevelsAreSubtotals="1" fieldPosition="0"/>
    </format>
    <format dxfId="760">
      <pivotArea dataOnly="0" labelOnly="1" outline="0" fieldPosition="0">
        <references count="1">
          <reference field="6" count="0"/>
        </references>
      </pivotArea>
    </format>
    <format dxfId="759">
      <pivotArea dataOnly="0" labelOnly="1" grandRow="1" outline="0" fieldPosition="0"/>
    </format>
    <format dxfId="7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7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8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8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4">
    <i>
      <x v="47"/>
      <x v="21"/>
      <x v="4"/>
      <x v="2"/>
      <x v="12"/>
      <x v="1"/>
    </i>
    <i>
      <x v="50"/>
      <x v="22"/>
      <x v="4"/>
      <x v="2"/>
      <x v="11"/>
      <x/>
    </i>
    <i>
      <x v="57"/>
      <x v="23"/>
      <x v="4"/>
      <x v="2"/>
      <x v="11"/>
      <x/>
    </i>
    <i t="grand">
      <x/>
    </i>
  </rowItems>
  <colItems count="1">
    <i/>
  </colItems>
  <pageFields count="1">
    <pageField fld="3" item="12" hier="-1"/>
  </pageFields>
  <dataFields count="1">
    <dataField name=" VALOR " fld="14" baseField="14" baseItem="1" numFmtId="44"/>
  </dataFields>
  <formats count="42">
    <format dxfId="756">
      <pivotArea type="all" dataOnly="0" outline="0" fieldPosition="0"/>
    </format>
    <format dxfId="755">
      <pivotArea outline="0" collapsedLevelsAreSubtotals="1" fieldPosition="0"/>
    </format>
    <format dxfId="754">
      <pivotArea dataOnly="0" labelOnly="1" grandRow="1" outline="0" fieldPosition="0"/>
    </format>
    <format dxfId="753">
      <pivotArea type="all" dataOnly="0" outline="0" fieldPosition="0"/>
    </format>
    <format dxfId="752">
      <pivotArea outline="0" collapsedLevelsAreSubtotals="1" fieldPosition="0"/>
    </format>
    <format dxfId="751">
      <pivotArea dataOnly="0" labelOnly="1" grandRow="1" outline="0" fieldPosition="0"/>
    </format>
    <format dxfId="750">
      <pivotArea outline="0" collapsedLevelsAreSubtotals="1" fieldPosition="0"/>
    </format>
    <format dxfId="749">
      <pivotArea dataOnly="0" labelOnly="1" grandRow="1" outline="0" fieldPosition="0"/>
    </format>
    <format dxfId="748">
      <pivotArea dataOnly="0" labelOnly="1" grandRow="1" outline="0" fieldPosition="0"/>
    </format>
    <format dxfId="747">
      <pivotArea grandRow="1" outline="0" collapsedLevelsAreSubtotals="1" fieldPosition="0"/>
    </format>
    <format dxfId="746">
      <pivotArea dataOnly="0" labelOnly="1" grandRow="1" outline="0" fieldPosition="0"/>
    </format>
    <format dxfId="745">
      <pivotArea type="all" dataOnly="0" outline="0" fieldPosition="0"/>
    </format>
    <format dxfId="744">
      <pivotArea outline="0" collapsedLevelsAreSubtotals="1" fieldPosition="0"/>
    </format>
    <format dxfId="743">
      <pivotArea dataOnly="0" labelOnly="1" grandRow="1" outline="0" fieldPosition="0"/>
    </format>
    <format dxfId="742">
      <pivotArea field="12" type="button" dataOnly="0" labelOnly="1" outline="0" axis="axisRow" fieldPosition="1"/>
    </format>
    <format dxfId="741">
      <pivotArea field="17" type="button" dataOnly="0" labelOnly="1" outline="0" axis="axisRow" fieldPosition="2"/>
    </format>
    <format dxfId="740">
      <pivotArea field="11" type="button" dataOnly="0" labelOnly="1" outline="0" axis="axisRow" fieldPosition="3"/>
    </format>
    <format dxfId="739">
      <pivotArea field="11" type="button" dataOnly="0" labelOnly="1" outline="0" axis="axisRow" fieldPosition="3"/>
    </format>
    <format dxfId="738">
      <pivotArea field="17" type="button" dataOnly="0" labelOnly="1" outline="0" axis="axisRow" fieldPosition="2"/>
    </format>
    <format dxfId="737">
      <pivotArea field="12" type="button" dataOnly="0" labelOnly="1" outline="0" axis="axisRow" fieldPosition="1"/>
    </format>
    <format dxfId="736">
      <pivotArea field="6" type="button" dataOnly="0" labelOnly="1" outline="0" axis="axisRow" fieldPosition="0"/>
    </format>
    <format dxfId="735">
      <pivotArea field="6" type="button" dataOnly="0" labelOnly="1" outline="0" axis="axisRow" fieldPosition="0"/>
    </format>
    <format dxfId="734">
      <pivotArea field="11" type="button" dataOnly="0" labelOnly="1" outline="0" axis="axisRow" fieldPosition="3"/>
    </format>
    <format dxfId="733">
      <pivotArea grandRow="1" outline="0" collapsedLevelsAreSubtotals="1" fieldPosition="0"/>
    </format>
    <format dxfId="7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31">
      <pivotArea type="all" dataOnly="0" outline="0" fieldPosition="0"/>
    </format>
    <format dxfId="730">
      <pivotArea dataOnly="0" labelOnly="1" grandRow="1" outline="0" fieldPosition="0"/>
    </format>
    <format dxfId="729">
      <pivotArea type="all" dataOnly="0" outline="0" fieldPosition="0"/>
    </format>
    <format dxfId="728">
      <pivotArea dataOnly="0" labelOnly="1" grandRow="1" outline="0" fieldPosition="0"/>
    </format>
    <format dxfId="727">
      <pivotArea grandRow="1" outline="0" collapsedLevelsAreSubtotals="1" fieldPosition="0"/>
    </format>
    <format dxfId="726">
      <pivotArea dataOnly="0" labelOnly="1" grandRow="1" outline="0" offset="IV256" fieldPosition="0"/>
    </format>
    <format dxfId="725">
      <pivotArea type="all" dataOnly="0" outline="0" fieldPosition="0"/>
    </format>
    <format dxfId="724">
      <pivotArea outline="0" collapsedLevelsAreSubtotals="1" fieldPosition="0"/>
    </format>
    <format dxfId="723">
      <pivotArea dataOnly="0" labelOnly="1" outline="0" fieldPosition="0">
        <references count="1">
          <reference field="6" count="0"/>
        </references>
      </pivotArea>
    </format>
    <format dxfId="722">
      <pivotArea dataOnly="0" labelOnly="1" grandRow="1" outline="0" fieldPosition="0"/>
    </format>
    <format dxfId="7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0">
      <pivotArea type="all" dataOnly="0" outline="0" fieldPosition="0"/>
    </format>
    <format dxfId="719">
      <pivotArea outline="0" collapsedLevelsAreSubtotals="1" fieldPosition="0"/>
    </format>
    <format dxfId="718">
      <pivotArea dataOnly="0" labelOnly="1" outline="0" fieldPosition="0">
        <references count="1">
          <reference field="6" count="0"/>
        </references>
      </pivotArea>
    </format>
    <format dxfId="717">
      <pivotArea dataOnly="0" labelOnly="1" grandRow="1" outline="0" fieldPosition="0"/>
    </format>
    <format dxfId="7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5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9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8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4">
    <i>
      <x v="58"/>
      <x v="70"/>
      <x v="4"/>
      <x v="7"/>
      <x v="13"/>
      <x v="4"/>
    </i>
    <i>
      <x v="93"/>
      <x v="70"/>
      <x v="4"/>
      <x v="7"/>
      <x v="21"/>
      <x v="21"/>
    </i>
    <i>
      <x v="101"/>
      <x v="69"/>
      <x v="4"/>
      <x v="7"/>
      <x/>
      <x v="33"/>
    </i>
    <i t="grand">
      <x/>
    </i>
  </rowItems>
  <colItems count="1">
    <i/>
  </colItems>
  <pageFields count="1">
    <pageField fld="3" item="22" hier="-1"/>
  </pageFields>
  <dataFields count="1">
    <dataField name=" VALOR " fld="14" baseField="14" baseItem="1" numFmtId="44"/>
  </dataFields>
  <formats count="42">
    <format dxfId="714">
      <pivotArea type="all" dataOnly="0" outline="0" fieldPosition="0"/>
    </format>
    <format dxfId="713">
      <pivotArea outline="0" collapsedLevelsAreSubtotals="1" fieldPosition="0"/>
    </format>
    <format dxfId="712">
      <pivotArea dataOnly="0" labelOnly="1" grandRow="1" outline="0" fieldPosition="0"/>
    </format>
    <format dxfId="711">
      <pivotArea type="all" dataOnly="0" outline="0" fieldPosition="0"/>
    </format>
    <format dxfId="710">
      <pivotArea outline="0" collapsedLevelsAreSubtotals="1" fieldPosition="0"/>
    </format>
    <format dxfId="709">
      <pivotArea dataOnly="0" labelOnly="1" grandRow="1" outline="0" fieldPosition="0"/>
    </format>
    <format dxfId="708">
      <pivotArea outline="0" collapsedLevelsAreSubtotals="1" fieldPosition="0"/>
    </format>
    <format dxfId="707">
      <pivotArea dataOnly="0" labelOnly="1" grandRow="1" outline="0" fieldPosition="0"/>
    </format>
    <format dxfId="706">
      <pivotArea dataOnly="0" labelOnly="1" grandRow="1" outline="0" fieldPosition="0"/>
    </format>
    <format dxfId="705">
      <pivotArea grandRow="1" outline="0" collapsedLevelsAreSubtotals="1" fieldPosition="0"/>
    </format>
    <format dxfId="704">
      <pivotArea dataOnly="0" labelOnly="1" grandRow="1" outline="0" fieldPosition="0"/>
    </format>
    <format dxfId="703">
      <pivotArea type="all" dataOnly="0" outline="0" fieldPosition="0"/>
    </format>
    <format dxfId="702">
      <pivotArea outline="0" collapsedLevelsAreSubtotals="1" fieldPosition="0"/>
    </format>
    <format dxfId="701">
      <pivotArea dataOnly="0" labelOnly="1" grandRow="1" outline="0" fieldPosition="0"/>
    </format>
    <format dxfId="700">
      <pivotArea field="12" type="button" dataOnly="0" labelOnly="1" outline="0" axis="axisRow" fieldPosition="1"/>
    </format>
    <format dxfId="699">
      <pivotArea field="17" type="button" dataOnly="0" labelOnly="1" outline="0" axis="axisRow" fieldPosition="2"/>
    </format>
    <format dxfId="698">
      <pivotArea field="11" type="button" dataOnly="0" labelOnly="1" outline="0" axis="axisRow" fieldPosition="3"/>
    </format>
    <format dxfId="697">
      <pivotArea field="11" type="button" dataOnly="0" labelOnly="1" outline="0" axis="axisRow" fieldPosition="3"/>
    </format>
    <format dxfId="696">
      <pivotArea field="17" type="button" dataOnly="0" labelOnly="1" outline="0" axis="axisRow" fieldPosition="2"/>
    </format>
    <format dxfId="695">
      <pivotArea field="12" type="button" dataOnly="0" labelOnly="1" outline="0" axis="axisRow" fieldPosition="1"/>
    </format>
    <format dxfId="694">
      <pivotArea field="6" type="button" dataOnly="0" labelOnly="1" outline="0" axis="axisRow" fieldPosition="0"/>
    </format>
    <format dxfId="693">
      <pivotArea field="6" type="button" dataOnly="0" labelOnly="1" outline="0" axis="axisRow" fieldPosition="0"/>
    </format>
    <format dxfId="692">
      <pivotArea field="11" type="button" dataOnly="0" labelOnly="1" outline="0" axis="axisRow" fieldPosition="3"/>
    </format>
    <format dxfId="691">
      <pivotArea grandRow="1" outline="0" collapsedLevelsAreSubtotals="1" fieldPosition="0"/>
    </format>
    <format dxfId="69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89">
      <pivotArea type="all" dataOnly="0" outline="0" fieldPosition="0"/>
    </format>
    <format dxfId="688">
      <pivotArea dataOnly="0" labelOnly="1" grandRow="1" outline="0" fieldPosition="0"/>
    </format>
    <format dxfId="687">
      <pivotArea type="all" dataOnly="0" outline="0" fieldPosition="0"/>
    </format>
    <format dxfId="686">
      <pivotArea dataOnly="0" labelOnly="1" grandRow="1" outline="0" fieldPosition="0"/>
    </format>
    <format dxfId="685">
      <pivotArea grandRow="1" outline="0" collapsedLevelsAreSubtotals="1" fieldPosition="0"/>
    </format>
    <format dxfId="684">
      <pivotArea dataOnly="0" labelOnly="1" grandRow="1" outline="0" offset="IV256" fieldPosition="0"/>
    </format>
    <format dxfId="683">
      <pivotArea type="all" dataOnly="0" outline="0" fieldPosition="0"/>
    </format>
    <format dxfId="682">
      <pivotArea outline="0" collapsedLevelsAreSubtotals="1" fieldPosition="0"/>
    </format>
    <format dxfId="681">
      <pivotArea dataOnly="0" labelOnly="1" outline="0" fieldPosition="0">
        <references count="1">
          <reference field="6" count="0"/>
        </references>
      </pivotArea>
    </format>
    <format dxfId="680">
      <pivotArea dataOnly="0" labelOnly="1" grandRow="1" outline="0" fieldPosition="0"/>
    </format>
    <format dxfId="6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8">
      <pivotArea type="all" dataOnly="0" outline="0" fieldPosition="0"/>
    </format>
    <format dxfId="677">
      <pivotArea outline="0" collapsedLevelsAreSubtotals="1" fieldPosition="0"/>
    </format>
    <format dxfId="676">
      <pivotArea dataOnly="0" labelOnly="1" outline="0" fieldPosition="0">
        <references count="1">
          <reference field="6" count="0"/>
        </references>
      </pivotArea>
    </format>
    <format dxfId="675">
      <pivotArea dataOnly="0" labelOnly="1" grandRow="1" outline="0" fieldPosition="0"/>
    </format>
    <format dxfId="6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3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0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1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7">
    <i>
      <x v="33"/>
      <x v="60"/>
      <x v="4"/>
      <x v="7"/>
      <x v="2"/>
      <x v="3"/>
    </i>
    <i>
      <x v="34"/>
      <x v="61"/>
      <x v="13"/>
      <x v="7"/>
      <x v="7"/>
      <x v="5"/>
    </i>
    <i>
      <x v="61"/>
      <x v="63"/>
      <x v="4"/>
      <x v="7"/>
      <x v="15"/>
      <x v="2"/>
    </i>
    <i>
      <x v="63"/>
      <x v="62"/>
      <x v="4"/>
      <x v="7"/>
      <x v="15"/>
      <x v="2"/>
    </i>
    <i>
      <x v="125"/>
      <x v="64"/>
      <x v="4"/>
      <x v="7"/>
      <x v="2"/>
      <x v="3"/>
    </i>
    <i>
      <x v="127"/>
      <x v="65"/>
      <x v="4"/>
      <x v="7"/>
      <x v="3"/>
      <x v="9"/>
    </i>
    <i t="grand">
      <x/>
    </i>
  </rowItems>
  <colItems count="1">
    <i/>
  </colItems>
  <pageFields count="1">
    <pageField fld="3" item="19" hier="-1"/>
  </pageFields>
  <dataFields count="1">
    <dataField name=" VALOR " fld="14" baseField="14" baseItem="1" numFmtId="44"/>
  </dataFields>
  <formats count="42">
    <format dxfId="672">
      <pivotArea type="all" dataOnly="0" outline="0" fieldPosition="0"/>
    </format>
    <format dxfId="671">
      <pivotArea outline="0" collapsedLevelsAreSubtotals="1" fieldPosition="0"/>
    </format>
    <format dxfId="670">
      <pivotArea dataOnly="0" labelOnly="1" grandRow="1" outline="0" fieldPosition="0"/>
    </format>
    <format dxfId="669">
      <pivotArea type="all" dataOnly="0" outline="0" fieldPosition="0"/>
    </format>
    <format dxfId="668">
      <pivotArea outline="0" collapsedLevelsAreSubtotals="1" fieldPosition="0"/>
    </format>
    <format dxfId="667">
      <pivotArea dataOnly="0" labelOnly="1" grandRow="1" outline="0" fieldPosition="0"/>
    </format>
    <format dxfId="666">
      <pivotArea outline="0" collapsedLevelsAreSubtotals="1" fieldPosition="0"/>
    </format>
    <format dxfId="665">
      <pivotArea dataOnly="0" labelOnly="1" grandRow="1" outline="0" fieldPosition="0"/>
    </format>
    <format dxfId="664">
      <pivotArea dataOnly="0" labelOnly="1" grandRow="1" outline="0" fieldPosition="0"/>
    </format>
    <format dxfId="663">
      <pivotArea grandRow="1" outline="0" collapsedLevelsAreSubtotals="1" fieldPosition="0"/>
    </format>
    <format dxfId="662">
      <pivotArea dataOnly="0" labelOnly="1" grandRow="1" outline="0" fieldPosition="0"/>
    </format>
    <format dxfId="661">
      <pivotArea type="all" dataOnly="0" outline="0" fieldPosition="0"/>
    </format>
    <format dxfId="660">
      <pivotArea outline="0" collapsedLevelsAreSubtotals="1" fieldPosition="0"/>
    </format>
    <format dxfId="659">
      <pivotArea dataOnly="0" labelOnly="1" grandRow="1" outline="0" fieldPosition="0"/>
    </format>
    <format dxfId="658">
      <pivotArea field="12" type="button" dataOnly="0" labelOnly="1" outline="0" axis="axisRow" fieldPosition="1"/>
    </format>
    <format dxfId="657">
      <pivotArea field="17" type="button" dataOnly="0" labelOnly="1" outline="0" axis="axisRow" fieldPosition="2"/>
    </format>
    <format dxfId="656">
      <pivotArea field="11" type="button" dataOnly="0" labelOnly="1" outline="0" axis="axisRow" fieldPosition="3"/>
    </format>
    <format dxfId="655">
      <pivotArea field="11" type="button" dataOnly="0" labelOnly="1" outline="0" axis="axisRow" fieldPosition="3"/>
    </format>
    <format dxfId="654">
      <pivotArea field="17" type="button" dataOnly="0" labelOnly="1" outline="0" axis="axisRow" fieldPosition="2"/>
    </format>
    <format dxfId="653">
      <pivotArea field="12" type="button" dataOnly="0" labelOnly="1" outline="0" axis="axisRow" fieldPosition="1"/>
    </format>
    <format dxfId="652">
      <pivotArea field="6" type="button" dataOnly="0" labelOnly="1" outline="0" axis="axisRow" fieldPosition="0"/>
    </format>
    <format dxfId="651">
      <pivotArea field="6" type="button" dataOnly="0" labelOnly="1" outline="0" axis="axisRow" fieldPosition="0"/>
    </format>
    <format dxfId="650">
      <pivotArea field="11" type="button" dataOnly="0" labelOnly="1" outline="0" axis="axisRow" fieldPosition="3"/>
    </format>
    <format dxfId="649">
      <pivotArea grandRow="1" outline="0" collapsedLevelsAreSubtotals="1" fieldPosition="0"/>
    </format>
    <format dxfId="6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47">
      <pivotArea type="all" dataOnly="0" outline="0" fieldPosition="0"/>
    </format>
    <format dxfId="646">
      <pivotArea dataOnly="0" labelOnly="1" grandRow="1" outline="0" fieldPosition="0"/>
    </format>
    <format dxfId="645">
      <pivotArea type="all" dataOnly="0" outline="0" fieldPosition="0"/>
    </format>
    <format dxfId="644">
      <pivotArea dataOnly="0" labelOnly="1" grandRow="1" outline="0" fieldPosition="0"/>
    </format>
    <format dxfId="643">
      <pivotArea grandRow="1" outline="0" collapsedLevelsAreSubtotals="1" fieldPosition="0"/>
    </format>
    <format dxfId="642">
      <pivotArea dataOnly="0" labelOnly="1" grandRow="1" outline="0" offset="IV256" fieldPosition="0"/>
    </format>
    <format dxfId="641">
      <pivotArea type="all" dataOnly="0" outline="0" fieldPosition="0"/>
    </format>
    <format dxfId="640">
      <pivotArea outline="0" collapsedLevelsAreSubtotals="1" fieldPosition="0"/>
    </format>
    <format dxfId="639">
      <pivotArea dataOnly="0" labelOnly="1" outline="0" fieldPosition="0">
        <references count="1">
          <reference field="6" count="0"/>
        </references>
      </pivotArea>
    </format>
    <format dxfId="638">
      <pivotArea dataOnly="0" labelOnly="1" grandRow="1" outline="0" fieldPosition="0"/>
    </format>
    <format dxfId="6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6">
      <pivotArea type="all" dataOnly="0" outline="0" fieldPosition="0"/>
    </format>
    <format dxfId="635">
      <pivotArea outline="0" collapsedLevelsAreSubtotals="1" fieldPosition="0"/>
    </format>
    <format dxfId="634">
      <pivotArea dataOnly="0" labelOnly="1" outline="0" fieldPosition="0">
        <references count="1">
          <reference field="6" count="0"/>
        </references>
      </pivotArea>
    </format>
    <format dxfId="633">
      <pivotArea dataOnly="0" labelOnly="1" grandRow="1" outline="0" fieldPosition="0"/>
    </format>
    <format dxfId="6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1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25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21">
    <i>
      <x v="6"/>
      <x v="36"/>
      <x v="4"/>
      <x v="4"/>
      <x v="8"/>
      <x v="8"/>
    </i>
    <i>
      <x v="14"/>
      <x v="37"/>
      <x v="4"/>
      <x v="4"/>
      <x v="20"/>
      <x v="16"/>
    </i>
    <i>
      <x v="23"/>
      <x v="39"/>
      <x v="4"/>
      <x v="4"/>
      <x v="13"/>
      <x v="4"/>
    </i>
    <i>
      <x v="29"/>
      <x v="39"/>
      <x v="4"/>
      <x v="4"/>
      <x v="13"/>
      <x v="4"/>
    </i>
    <i>
      <x v="56"/>
      <x v="41"/>
      <x v="5"/>
      <x v="4"/>
      <x v="13"/>
      <x v="1"/>
    </i>
    <i>
      <x v="57"/>
      <x v="52"/>
      <x v="4"/>
      <x v="5"/>
      <x v="12"/>
      <x v="1"/>
    </i>
    <i>
      <x v="58"/>
      <x v="42"/>
      <x v="4"/>
      <x v="4"/>
      <x v="12"/>
      <x v="1"/>
    </i>
    <i>
      <x v="63"/>
      <x v="42"/>
      <x v="4"/>
      <x v="4"/>
      <x v="2"/>
      <x v="1"/>
    </i>
    <i>
      <x v="73"/>
      <x/>
      <x v="2"/>
      <x/>
      <x v="3"/>
      <x v="20"/>
    </i>
    <i>
      <x v="87"/>
      <x/>
      <x v="1"/>
      <x/>
      <x/>
      <x v="20"/>
    </i>
    <i>
      <x v="89"/>
      <x v="52"/>
      <x v="5"/>
      <x v="5"/>
      <x/>
      <x v="12"/>
    </i>
    <i>
      <x v="92"/>
      <x v="42"/>
      <x v="4"/>
      <x v="4"/>
      <x v="3"/>
      <x v="9"/>
    </i>
    <i>
      <x v="94"/>
      <x/>
      <x v="2"/>
      <x/>
      <x v="9"/>
      <x v="20"/>
    </i>
    <i>
      <x v="104"/>
      <x v="52"/>
      <x v="5"/>
      <x v="5"/>
      <x v="3"/>
      <x v="7"/>
    </i>
    <i>
      <x v="116"/>
      <x v="52"/>
      <x v="4"/>
      <x v="5"/>
      <x v="3"/>
      <x v="9"/>
    </i>
    <i>
      <x v="117"/>
      <x v="35"/>
      <x v="4"/>
      <x v="4"/>
      <x v="13"/>
      <x v="4"/>
    </i>
    <i>
      <x v="118"/>
      <x v="38"/>
      <x v="4"/>
      <x v="4"/>
      <x v="9"/>
      <x v="7"/>
    </i>
    <i>
      <x v="119"/>
      <x v="40"/>
      <x v="4"/>
      <x v="4"/>
      <x v="12"/>
      <x v="1"/>
    </i>
    <i>
      <x v="120"/>
      <x v="43"/>
      <x v="4"/>
      <x v="4"/>
      <x v="9"/>
      <x v="7"/>
    </i>
    <i>
      <x v="121"/>
      <x v="44"/>
      <x v="4"/>
      <x v="4"/>
      <x v="8"/>
      <x v="8"/>
    </i>
    <i t="grand">
      <x/>
    </i>
  </rowItems>
  <colItems count="1">
    <i/>
  </colItems>
  <pageFields count="1">
    <pageField fld="3" item="1" hier="-1"/>
  </pageFields>
  <dataFields count="1">
    <dataField name=" VALOR " fld="14" baseField="14" baseItem="1" numFmtId="44"/>
  </dataFields>
  <formats count="42">
    <format dxfId="630">
      <pivotArea type="all" dataOnly="0" outline="0" fieldPosition="0"/>
    </format>
    <format dxfId="629">
      <pivotArea outline="0" collapsedLevelsAreSubtotals="1" fieldPosition="0"/>
    </format>
    <format dxfId="628">
      <pivotArea dataOnly="0" labelOnly="1" grandRow="1" outline="0" fieldPosition="0"/>
    </format>
    <format dxfId="627">
      <pivotArea type="all" dataOnly="0" outline="0" fieldPosition="0"/>
    </format>
    <format dxfId="626">
      <pivotArea outline="0" collapsedLevelsAreSubtotals="1" fieldPosition="0"/>
    </format>
    <format dxfId="625">
      <pivotArea dataOnly="0" labelOnly="1" grandRow="1" outline="0" fieldPosition="0"/>
    </format>
    <format dxfId="624">
      <pivotArea outline="0" collapsedLevelsAreSubtotals="1" fieldPosition="0"/>
    </format>
    <format dxfId="623">
      <pivotArea dataOnly="0" labelOnly="1" grandRow="1" outline="0" fieldPosition="0"/>
    </format>
    <format dxfId="622">
      <pivotArea dataOnly="0" labelOnly="1" grandRow="1" outline="0" fieldPosition="0"/>
    </format>
    <format dxfId="621">
      <pivotArea grandRow="1" outline="0" collapsedLevelsAreSubtotals="1" fieldPosition="0"/>
    </format>
    <format dxfId="620">
      <pivotArea dataOnly="0" labelOnly="1" grandRow="1" outline="0" fieldPosition="0"/>
    </format>
    <format dxfId="619">
      <pivotArea type="all" dataOnly="0" outline="0" fieldPosition="0"/>
    </format>
    <format dxfId="618">
      <pivotArea outline="0" collapsedLevelsAreSubtotals="1" fieldPosition="0"/>
    </format>
    <format dxfId="617">
      <pivotArea dataOnly="0" labelOnly="1" grandRow="1" outline="0" fieldPosition="0"/>
    </format>
    <format dxfId="616">
      <pivotArea field="12" type="button" dataOnly="0" labelOnly="1" outline="0" axis="axisRow" fieldPosition="1"/>
    </format>
    <format dxfId="615">
      <pivotArea field="17" type="button" dataOnly="0" labelOnly="1" outline="0" axis="axisRow" fieldPosition="2"/>
    </format>
    <format dxfId="614">
      <pivotArea field="11" type="button" dataOnly="0" labelOnly="1" outline="0" axis="axisRow" fieldPosition="3"/>
    </format>
    <format dxfId="613">
      <pivotArea field="11" type="button" dataOnly="0" labelOnly="1" outline="0" axis="axisRow" fieldPosition="3"/>
    </format>
    <format dxfId="612">
      <pivotArea field="17" type="button" dataOnly="0" labelOnly="1" outline="0" axis="axisRow" fieldPosition="2"/>
    </format>
    <format dxfId="611">
      <pivotArea field="12" type="button" dataOnly="0" labelOnly="1" outline="0" axis="axisRow" fieldPosition="1"/>
    </format>
    <format dxfId="610">
      <pivotArea field="6" type="button" dataOnly="0" labelOnly="1" outline="0" axis="axisRow" fieldPosition="0"/>
    </format>
    <format dxfId="609">
      <pivotArea field="6" type="button" dataOnly="0" labelOnly="1" outline="0" axis="axisRow" fieldPosition="0"/>
    </format>
    <format dxfId="608">
      <pivotArea field="11" type="button" dataOnly="0" labelOnly="1" outline="0" axis="axisRow" fieldPosition="3"/>
    </format>
    <format dxfId="607">
      <pivotArea grandRow="1" outline="0" collapsedLevelsAreSubtotals="1" fieldPosition="0"/>
    </format>
    <format dxfId="60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05">
      <pivotArea type="all" dataOnly="0" outline="0" fieldPosition="0"/>
    </format>
    <format dxfId="604">
      <pivotArea dataOnly="0" labelOnly="1" grandRow="1" outline="0" fieldPosition="0"/>
    </format>
    <format dxfId="603">
      <pivotArea type="all" dataOnly="0" outline="0" fieldPosition="0"/>
    </format>
    <format dxfId="602">
      <pivotArea dataOnly="0" labelOnly="1" grandRow="1" outline="0" fieldPosition="0"/>
    </format>
    <format dxfId="601">
      <pivotArea grandRow="1" outline="0" collapsedLevelsAreSubtotals="1" fieldPosition="0"/>
    </format>
    <format dxfId="600">
      <pivotArea dataOnly="0" labelOnly="1" grandRow="1" outline="0" offset="IV256" fieldPosition="0"/>
    </format>
    <format dxfId="599">
      <pivotArea type="all" dataOnly="0" outline="0" fieldPosition="0"/>
    </format>
    <format dxfId="598">
      <pivotArea outline="0" collapsedLevelsAreSubtotals="1" fieldPosition="0"/>
    </format>
    <format dxfId="597">
      <pivotArea dataOnly="0" labelOnly="1" outline="0" fieldPosition="0">
        <references count="1">
          <reference field="6" count="0"/>
        </references>
      </pivotArea>
    </format>
    <format dxfId="596">
      <pivotArea dataOnly="0" labelOnly="1" grandRow="1" outline="0" fieldPosition="0"/>
    </format>
    <format dxfId="5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4">
      <pivotArea type="all" dataOnly="0" outline="0" fieldPosition="0"/>
    </format>
    <format dxfId="593">
      <pivotArea outline="0" collapsedLevelsAreSubtotals="1" fieldPosition="0"/>
    </format>
    <format dxfId="592">
      <pivotArea dataOnly="0" labelOnly="1" outline="0" fieldPosition="0">
        <references count="1">
          <reference field="6" count="0"/>
        </references>
      </pivotArea>
    </format>
    <format dxfId="591">
      <pivotArea dataOnly="0" labelOnly="1" grandRow="1" outline="0" fieldPosition="0"/>
    </format>
    <format dxfId="5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9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2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27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sd="0"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23">
    <i>
      <x v="34"/>
      <x v="26"/>
      <x v="4"/>
      <x v="4"/>
      <x v="15"/>
      <x v="2"/>
    </i>
    <i>
      <x v="36"/>
      <x v="26"/>
      <x v="4"/>
      <x v="4"/>
      <x v="15"/>
      <x v="2"/>
    </i>
    <i>
      <x v="60"/>
      <x v="27"/>
      <x v="4"/>
      <x v="4"/>
      <x v="12"/>
      <x v="1"/>
    </i>
    <i>
      <x v="62"/>
      <x v="51"/>
      <x v="4"/>
      <x v="5"/>
      <x v="15"/>
      <x v="2"/>
    </i>
    <i>
      <x v="63"/>
      <x v="27"/>
      <x v="4"/>
      <x v="4"/>
      <x v="13"/>
      <x v="1"/>
    </i>
    <i>
      <x v="64"/>
      <x v="51"/>
      <x v="5"/>
      <x v="5"/>
      <x v="13"/>
      <x v="1"/>
    </i>
    <i>
      <x v="70"/>
      <x v="45"/>
      <x v="4"/>
      <x v="4"/>
      <x v="9"/>
      <x v="7"/>
    </i>
    <i>
      <x v="73"/>
    </i>
    <i>
      <x v="75"/>
      <x v="51"/>
      <x v="4"/>
      <x v="5"/>
      <x v="8"/>
      <x v="8"/>
    </i>
    <i>
      <x v="76"/>
      <x v="31"/>
      <x v="5"/>
      <x v="4"/>
      <x v="3"/>
      <x v="8"/>
    </i>
    <i>
      <x v="81"/>
      <x v="51"/>
      <x v="4"/>
      <x v="5"/>
      <x v="3"/>
      <x v="9"/>
    </i>
    <i>
      <x v="91"/>
      <x v="27"/>
      <x v="4"/>
      <x v="4"/>
      <x v="8"/>
      <x v="8"/>
    </i>
    <i>
      <x v="92"/>
      <x v="27"/>
      <x v="4"/>
      <x v="4"/>
      <x v="8"/>
      <x v="8"/>
    </i>
    <i>
      <x v="93"/>
      <x v="27"/>
      <x v="4"/>
      <x v="4"/>
      <x v="8"/>
      <x v="8"/>
    </i>
    <i>
      <x v="99"/>
      <x v="30"/>
      <x v="4"/>
      <x v="4"/>
      <x v="3"/>
      <x v="9"/>
    </i>
    <i>
      <x v="101"/>
      <x v="30"/>
      <x v="4"/>
      <x v="4"/>
      <x v="9"/>
      <x v="7"/>
    </i>
    <i>
      <x v="104"/>
      <x v="51"/>
      <x v="4"/>
      <x v="5"/>
      <x v="9"/>
      <x v="7"/>
    </i>
    <i>
      <x v="105"/>
      <x v="28"/>
      <x v="4"/>
      <x v="4"/>
      <x v="8"/>
      <x v="8"/>
    </i>
    <i>
      <x v="114"/>
      <x v="51"/>
      <x v="5"/>
      <x v="5"/>
      <x v="3"/>
      <x v="4"/>
    </i>
    <i>
      <x v="122"/>
      <x v="51"/>
      <x v="4"/>
      <x v="5"/>
      <x v="9"/>
      <x v="7"/>
    </i>
    <i>
      <x v="123"/>
      <x v="51"/>
      <x v="4"/>
      <x v="5"/>
      <x v="6"/>
      <x v="10"/>
    </i>
    <i>
      <x v="124"/>
      <x v="51"/>
      <x v="4"/>
      <x v="5"/>
      <x v="10"/>
      <x v="11"/>
    </i>
    <i t="grand">
      <x/>
    </i>
  </rowItems>
  <colItems count="1">
    <i/>
  </colItems>
  <pageFields count="1">
    <pageField fld="3" item="8" hier="-1"/>
  </pageFields>
  <dataFields count="1">
    <dataField name=" VALOR " fld="14" baseField="14" baseItem="1" numFmtId="44"/>
  </dataFields>
  <formats count="42">
    <format dxfId="588">
      <pivotArea type="all" dataOnly="0" outline="0" fieldPosition="0"/>
    </format>
    <format dxfId="587">
      <pivotArea outline="0" collapsedLevelsAreSubtotals="1" fieldPosition="0"/>
    </format>
    <format dxfId="586">
      <pivotArea dataOnly="0" labelOnly="1" grandRow="1" outline="0" fieldPosition="0"/>
    </format>
    <format dxfId="585">
      <pivotArea type="all" dataOnly="0" outline="0" fieldPosition="0"/>
    </format>
    <format dxfId="584">
      <pivotArea outline="0" collapsedLevelsAreSubtotals="1" fieldPosition="0"/>
    </format>
    <format dxfId="583">
      <pivotArea dataOnly="0" labelOnly="1" grandRow="1" outline="0" fieldPosition="0"/>
    </format>
    <format dxfId="582">
      <pivotArea outline="0" collapsedLevelsAreSubtotals="1" fieldPosition="0"/>
    </format>
    <format dxfId="581">
      <pivotArea dataOnly="0" labelOnly="1" grandRow="1" outline="0" fieldPosition="0"/>
    </format>
    <format dxfId="580">
      <pivotArea dataOnly="0" labelOnly="1" grandRow="1" outline="0" fieldPosition="0"/>
    </format>
    <format dxfId="579">
      <pivotArea grandRow="1" outline="0" collapsedLevelsAreSubtotals="1" fieldPosition="0"/>
    </format>
    <format dxfId="578">
      <pivotArea dataOnly="0" labelOnly="1" grandRow="1" outline="0" fieldPosition="0"/>
    </format>
    <format dxfId="577">
      <pivotArea type="all" dataOnly="0" outline="0" fieldPosition="0"/>
    </format>
    <format dxfId="576">
      <pivotArea outline="0" collapsedLevelsAreSubtotals="1" fieldPosition="0"/>
    </format>
    <format dxfId="575">
      <pivotArea dataOnly="0" labelOnly="1" grandRow="1" outline="0" fieldPosition="0"/>
    </format>
    <format dxfId="574">
      <pivotArea field="12" type="button" dataOnly="0" labelOnly="1" outline="0" axis="axisRow" fieldPosition="1"/>
    </format>
    <format dxfId="573">
      <pivotArea field="17" type="button" dataOnly="0" labelOnly="1" outline="0" axis="axisRow" fieldPosition="2"/>
    </format>
    <format dxfId="572">
      <pivotArea field="11" type="button" dataOnly="0" labelOnly="1" outline="0" axis="axisRow" fieldPosition="3"/>
    </format>
    <format dxfId="571">
      <pivotArea field="11" type="button" dataOnly="0" labelOnly="1" outline="0" axis="axisRow" fieldPosition="3"/>
    </format>
    <format dxfId="570">
      <pivotArea field="17" type="button" dataOnly="0" labelOnly="1" outline="0" axis="axisRow" fieldPosition="2"/>
    </format>
    <format dxfId="569">
      <pivotArea field="12" type="button" dataOnly="0" labelOnly="1" outline="0" axis="axisRow" fieldPosition="1"/>
    </format>
    <format dxfId="568">
      <pivotArea field="6" type="button" dataOnly="0" labelOnly="1" outline="0" axis="axisRow" fieldPosition="0"/>
    </format>
    <format dxfId="567">
      <pivotArea field="6" type="button" dataOnly="0" labelOnly="1" outline="0" axis="axisRow" fieldPosition="0"/>
    </format>
    <format dxfId="566">
      <pivotArea field="11" type="button" dataOnly="0" labelOnly="1" outline="0" axis="axisRow" fieldPosition="3"/>
    </format>
    <format dxfId="565">
      <pivotArea grandRow="1" outline="0" collapsedLevelsAreSubtotals="1" fieldPosition="0"/>
    </format>
    <format dxfId="5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63">
      <pivotArea type="all" dataOnly="0" outline="0" fieldPosition="0"/>
    </format>
    <format dxfId="562">
      <pivotArea dataOnly="0" labelOnly="1" grandRow="1" outline="0" fieldPosition="0"/>
    </format>
    <format dxfId="561">
      <pivotArea type="all" dataOnly="0" outline="0" fieldPosition="0"/>
    </format>
    <format dxfId="560">
      <pivotArea dataOnly="0" labelOnly="1" grandRow="1" outline="0" fieldPosition="0"/>
    </format>
    <format dxfId="559">
      <pivotArea grandRow="1" outline="0" collapsedLevelsAreSubtotals="1" fieldPosition="0"/>
    </format>
    <format dxfId="558">
      <pivotArea dataOnly="0" labelOnly="1" grandRow="1" outline="0" offset="IV256" fieldPosition="0"/>
    </format>
    <format dxfId="557">
      <pivotArea type="all" dataOnly="0" outline="0" fieldPosition="0"/>
    </format>
    <format dxfId="556">
      <pivotArea outline="0" collapsedLevelsAreSubtotals="1" fieldPosition="0"/>
    </format>
    <format dxfId="555">
      <pivotArea dataOnly="0" labelOnly="1" outline="0" fieldPosition="0">
        <references count="1">
          <reference field="6" count="0"/>
        </references>
      </pivotArea>
    </format>
    <format dxfId="554">
      <pivotArea dataOnly="0" labelOnly="1" grandRow="1" outline="0" fieldPosition="0"/>
    </format>
    <format dxfId="5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2">
      <pivotArea type="all" dataOnly="0" outline="0" fieldPosition="0"/>
    </format>
    <format dxfId="551">
      <pivotArea outline="0" collapsedLevelsAreSubtotals="1" fieldPosition="0"/>
    </format>
    <format dxfId="550">
      <pivotArea dataOnly="0" labelOnly="1" outline="0" fieldPosition="0">
        <references count="1">
          <reference field="6" count="0"/>
        </references>
      </pivotArea>
    </format>
    <format dxfId="549">
      <pivotArea dataOnly="0" labelOnly="1" grandRow="1" outline="0" fieldPosition="0"/>
    </format>
    <format dxfId="5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7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3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8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4">
    <i>
      <x v="55"/>
      <x v="33"/>
      <x v="4"/>
      <x v="4"/>
      <x v="11"/>
      <x/>
    </i>
    <i>
      <x v="87"/>
      <x/>
      <x v="1"/>
      <x/>
      <x v="3"/>
      <x v="20"/>
    </i>
    <i>
      <x v="96"/>
      <x v="34"/>
      <x v="4"/>
      <x v="4"/>
      <x v="8"/>
      <x v="8"/>
    </i>
    <i t="grand">
      <x/>
    </i>
  </rowItems>
  <colItems count="1">
    <i/>
  </colItems>
  <pageFields count="1">
    <pageField fld="3" item="2" hier="-1"/>
  </pageFields>
  <dataFields count="1">
    <dataField name=" VALOR " fld="14" baseField="14" baseItem="1" numFmtId="44"/>
  </dataFields>
  <formats count="42">
    <format dxfId="546">
      <pivotArea type="all" dataOnly="0" outline="0" fieldPosition="0"/>
    </format>
    <format dxfId="545">
      <pivotArea outline="0" collapsedLevelsAreSubtotals="1" fieldPosition="0"/>
    </format>
    <format dxfId="544">
      <pivotArea dataOnly="0" labelOnly="1" grandRow="1" outline="0" fieldPosition="0"/>
    </format>
    <format dxfId="543">
      <pivotArea type="all" dataOnly="0" outline="0" fieldPosition="0"/>
    </format>
    <format dxfId="542">
      <pivotArea outline="0" collapsedLevelsAreSubtotals="1" fieldPosition="0"/>
    </format>
    <format dxfId="541">
      <pivotArea dataOnly="0" labelOnly="1" grandRow="1" outline="0" fieldPosition="0"/>
    </format>
    <format dxfId="540">
      <pivotArea outline="0" collapsedLevelsAreSubtotals="1" fieldPosition="0"/>
    </format>
    <format dxfId="539">
      <pivotArea dataOnly="0" labelOnly="1" grandRow="1" outline="0" fieldPosition="0"/>
    </format>
    <format dxfId="538">
      <pivotArea dataOnly="0" labelOnly="1" grandRow="1" outline="0" fieldPosition="0"/>
    </format>
    <format dxfId="537">
      <pivotArea grandRow="1" outline="0" collapsedLevelsAreSubtotals="1" fieldPosition="0"/>
    </format>
    <format dxfId="536">
      <pivotArea dataOnly="0" labelOnly="1" grandRow="1" outline="0" fieldPosition="0"/>
    </format>
    <format dxfId="535">
      <pivotArea type="all" dataOnly="0" outline="0" fieldPosition="0"/>
    </format>
    <format dxfId="534">
      <pivotArea outline="0" collapsedLevelsAreSubtotals="1" fieldPosition="0"/>
    </format>
    <format dxfId="533">
      <pivotArea dataOnly="0" labelOnly="1" grandRow="1" outline="0" fieldPosition="0"/>
    </format>
    <format dxfId="532">
      <pivotArea field="12" type="button" dataOnly="0" labelOnly="1" outline="0" axis="axisRow" fieldPosition="1"/>
    </format>
    <format dxfId="531">
      <pivotArea field="17" type="button" dataOnly="0" labelOnly="1" outline="0" axis="axisRow" fieldPosition="2"/>
    </format>
    <format dxfId="530">
      <pivotArea field="11" type="button" dataOnly="0" labelOnly="1" outline="0" axis="axisRow" fieldPosition="3"/>
    </format>
    <format dxfId="529">
      <pivotArea field="11" type="button" dataOnly="0" labelOnly="1" outline="0" axis="axisRow" fieldPosition="3"/>
    </format>
    <format dxfId="528">
      <pivotArea field="17" type="button" dataOnly="0" labelOnly="1" outline="0" axis="axisRow" fieldPosition="2"/>
    </format>
    <format dxfId="527">
      <pivotArea field="12" type="button" dataOnly="0" labelOnly="1" outline="0" axis="axisRow" fieldPosition="1"/>
    </format>
    <format dxfId="526">
      <pivotArea field="6" type="button" dataOnly="0" labelOnly="1" outline="0" axis="axisRow" fieldPosition="0"/>
    </format>
    <format dxfId="525">
      <pivotArea field="6" type="button" dataOnly="0" labelOnly="1" outline="0" axis="axisRow" fieldPosition="0"/>
    </format>
    <format dxfId="524">
      <pivotArea field="11" type="button" dataOnly="0" labelOnly="1" outline="0" axis="axisRow" fieldPosition="3"/>
    </format>
    <format dxfId="523">
      <pivotArea grandRow="1" outline="0" collapsedLevelsAreSubtotals="1" fieldPosition="0"/>
    </format>
    <format dxfId="52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21">
      <pivotArea type="all" dataOnly="0" outline="0" fieldPosition="0"/>
    </format>
    <format dxfId="520">
      <pivotArea dataOnly="0" labelOnly="1" grandRow="1" outline="0" fieldPosition="0"/>
    </format>
    <format dxfId="519">
      <pivotArea type="all" dataOnly="0" outline="0" fieldPosition="0"/>
    </format>
    <format dxfId="518">
      <pivotArea dataOnly="0" labelOnly="1" grandRow="1" outline="0" fieldPosition="0"/>
    </format>
    <format dxfId="517">
      <pivotArea grandRow="1" outline="0" collapsedLevelsAreSubtotals="1" fieldPosition="0"/>
    </format>
    <format dxfId="516">
      <pivotArea dataOnly="0" labelOnly="1" grandRow="1" outline="0" offset="IV256" fieldPosition="0"/>
    </format>
    <format dxfId="515">
      <pivotArea type="all" dataOnly="0" outline="0" fieldPosition="0"/>
    </format>
    <format dxfId="514">
      <pivotArea outline="0" collapsedLevelsAreSubtotals="1" fieldPosition="0"/>
    </format>
    <format dxfId="513">
      <pivotArea dataOnly="0" labelOnly="1" outline="0" fieldPosition="0">
        <references count="1">
          <reference field="6" count="0"/>
        </references>
      </pivotArea>
    </format>
    <format dxfId="512">
      <pivotArea dataOnly="0" labelOnly="1" grandRow="1" outline="0" fieldPosition="0"/>
    </format>
    <format dxfId="5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0">
      <pivotArea type="all" dataOnly="0" outline="0" fieldPosition="0"/>
    </format>
    <format dxfId="509">
      <pivotArea outline="0" collapsedLevelsAreSubtotals="1" fieldPosition="0"/>
    </format>
    <format dxfId="508">
      <pivotArea dataOnly="0" labelOnly="1" outline="0" fieldPosition="0">
        <references count="1">
          <reference field="6" count="0"/>
        </references>
      </pivotArea>
    </format>
    <format dxfId="507">
      <pivotArea dataOnly="0" labelOnly="1" grandRow="1" outline="0" fieldPosition="0"/>
    </format>
    <format dxfId="5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5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4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8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14">
    <i>
      <x v="4"/>
      <x v="28"/>
      <x v="4"/>
      <x v="4"/>
      <x v="9"/>
      <x v="7"/>
    </i>
    <i>
      <x v="23"/>
      <x v="31"/>
      <x v="4"/>
      <x v="4"/>
      <x v="13"/>
      <x v="4"/>
    </i>
    <i>
      <x v="26"/>
      <x/>
      <x v="2"/>
      <x/>
      <x v="13"/>
      <x v="20"/>
    </i>
    <i>
      <x v="41"/>
      <x v="25"/>
      <x v="4"/>
      <x v="4"/>
      <x v="12"/>
      <x v="1"/>
    </i>
    <i>
      <x v="57"/>
      <x v="51"/>
      <x v="4"/>
      <x v="5"/>
      <x v="12"/>
      <x v="1"/>
    </i>
    <i>
      <x v="62"/>
      <x v="51"/>
      <x v="4"/>
      <x v="5"/>
      <x v="12"/>
      <x v="1"/>
    </i>
    <i>
      <x v="63"/>
      <x v="27"/>
      <x v="4"/>
      <x v="4"/>
      <x v="12"/>
      <x/>
    </i>
    <i>
      <x v="64"/>
      <x v="51"/>
      <x v="5"/>
      <x v="5"/>
      <x v="12"/>
      <x/>
    </i>
    <i>
      <x v="65"/>
      <x/>
      <x v="1"/>
      <x/>
      <x v="11"/>
      <x v="20"/>
    </i>
    <i>
      <x v="75"/>
      <x v="51"/>
      <x v="4"/>
      <x v="5"/>
      <x v="9"/>
      <x v="7"/>
    </i>
    <i>
      <x v="87"/>
      <x v="71"/>
      <x v="4"/>
      <x v="6"/>
      <x v="10"/>
      <x v="11"/>
    </i>
    <i>
      <x v="122"/>
      <x v="51"/>
      <x v="4"/>
      <x v="5"/>
      <x v="15"/>
      <x v="2"/>
    </i>
    <i>
      <x v="123"/>
      <x v="51"/>
      <x v="4"/>
      <x v="5"/>
      <x v="15"/>
      <x v="2"/>
    </i>
    <i t="grand">
      <x/>
    </i>
  </rowItems>
  <colItems count="1">
    <i/>
  </colItems>
  <pageFields count="1">
    <pageField fld="3" item="15" hier="-1"/>
  </pageFields>
  <dataFields count="1">
    <dataField name=" VALOR " fld="14" baseField="14" baseItem="1" numFmtId="44"/>
  </dataFields>
  <formats count="42">
    <format dxfId="504">
      <pivotArea type="all" dataOnly="0" outline="0" fieldPosition="0"/>
    </format>
    <format dxfId="503">
      <pivotArea outline="0" collapsedLevelsAreSubtotals="1" fieldPosition="0"/>
    </format>
    <format dxfId="502">
      <pivotArea dataOnly="0" labelOnly="1" grandRow="1" outline="0" fieldPosition="0"/>
    </format>
    <format dxfId="501">
      <pivotArea type="all" dataOnly="0" outline="0" fieldPosition="0"/>
    </format>
    <format dxfId="500">
      <pivotArea outline="0" collapsedLevelsAreSubtotals="1" fieldPosition="0"/>
    </format>
    <format dxfId="499">
      <pivotArea dataOnly="0" labelOnly="1" grandRow="1" outline="0" fieldPosition="0"/>
    </format>
    <format dxfId="498">
      <pivotArea outline="0" collapsedLevelsAreSubtotals="1" fieldPosition="0"/>
    </format>
    <format dxfId="497">
      <pivotArea dataOnly="0" labelOnly="1" grandRow="1" outline="0" fieldPosition="0"/>
    </format>
    <format dxfId="496">
      <pivotArea dataOnly="0" labelOnly="1" grandRow="1" outline="0" fieldPosition="0"/>
    </format>
    <format dxfId="495">
      <pivotArea grandRow="1" outline="0" collapsedLevelsAreSubtotals="1" fieldPosition="0"/>
    </format>
    <format dxfId="494">
      <pivotArea dataOnly="0" labelOnly="1" grandRow="1" outline="0" fieldPosition="0"/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dataOnly="0" labelOnly="1" grandRow="1" outline="0" fieldPosition="0"/>
    </format>
    <format dxfId="490">
      <pivotArea field="12" type="button" dataOnly="0" labelOnly="1" outline="0" axis="axisRow" fieldPosition="1"/>
    </format>
    <format dxfId="489">
      <pivotArea field="17" type="button" dataOnly="0" labelOnly="1" outline="0" axis="axisRow" fieldPosition="2"/>
    </format>
    <format dxfId="488">
      <pivotArea field="11" type="button" dataOnly="0" labelOnly="1" outline="0" axis="axisRow" fieldPosition="3"/>
    </format>
    <format dxfId="487">
      <pivotArea field="11" type="button" dataOnly="0" labelOnly="1" outline="0" axis="axisRow" fieldPosition="3"/>
    </format>
    <format dxfId="486">
      <pivotArea field="17" type="button" dataOnly="0" labelOnly="1" outline="0" axis="axisRow" fieldPosition="2"/>
    </format>
    <format dxfId="485">
      <pivotArea field="12" type="button" dataOnly="0" labelOnly="1" outline="0" axis="axisRow" fieldPosition="1"/>
    </format>
    <format dxfId="484">
      <pivotArea field="6" type="button" dataOnly="0" labelOnly="1" outline="0" axis="axisRow" fieldPosition="0"/>
    </format>
    <format dxfId="483">
      <pivotArea field="6" type="button" dataOnly="0" labelOnly="1" outline="0" axis="axisRow" fieldPosition="0"/>
    </format>
    <format dxfId="482">
      <pivotArea field="11" type="button" dataOnly="0" labelOnly="1" outline="0" axis="axisRow" fieldPosition="3"/>
    </format>
    <format dxfId="481">
      <pivotArea grandRow="1" outline="0" collapsedLevelsAreSubtotals="1" fieldPosition="0"/>
    </format>
    <format dxfId="48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79">
      <pivotArea type="all" dataOnly="0" outline="0" fieldPosition="0"/>
    </format>
    <format dxfId="478">
      <pivotArea dataOnly="0" labelOnly="1" grandRow="1" outline="0" fieldPosition="0"/>
    </format>
    <format dxfId="477">
      <pivotArea type="all" dataOnly="0" outline="0" fieldPosition="0"/>
    </format>
    <format dxfId="476">
      <pivotArea dataOnly="0" labelOnly="1" grandRow="1" outline="0" fieldPosition="0"/>
    </format>
    <format dxfId="475">
      <pivotArea grandRow="1" outline="0" collapsedLevelsAreSubtotals="1" fieldPosition="0"/>
    </format>
    <format dxfId="474">
      <pivotArea dataOnly="0" labelOnly="1" grandRow="1" outline="0" offset="IV256" fieldPosition="0"/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dataOnly="0" labelOnly="1" outline="0" fieldPosition="0">
        <references count="1">
          <reference field="6" count="0"/>
        </references>
      </pivotArea>
    </format>
    <format dxfId="470">
      <pivotArea dataOnly="0" labelOnly="1" grandRow="1" outline="0" fieldPosition="0"/>
    </format>
    <format dxfId="4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8">
      <pivotArea type="all" dataOnly="0" outline="0" fieldPosition="0"/>
    </format>
    <format dxfId="467">
      <pivotArea outline="0" collapsedLevelsAreSubtotals="1" fieldPosition="0"/>
    </format>
    <format dxfId="466">
      <pivotArea dataOnly="0" labelOnly="1" outline="0" fieldPosition="0">
        <references count="1">
          <reference field="6" count="0"/>
        </references>
      </pivotArea>
    </format>
    <format dxfId="465">
      <pivotArea dataOnly="0" labelOnly="1" grandRow="1" outline="0" fieldPosition="0"/>
    </format>
    <format dxfId="4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3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5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 v="55"/>
      <x v="33"/>
      <x v="4"/>
      <x v="4"/>
      <x v="12"/>
      <x v="1"/>
    </i>
    <i>
      <x v="60"/>
      <x v="27"/>
      <x v="4"/>
      <x v="4"/>
      <x v="2"/>
      <x v="2"/>
    </i>
    <i>
      <x v="61"/>
      <x v="46"/>
      <x v="4"/>
      <x v="4"/>
      <x v="11"/>
      <x/>
    </i>
    <i>
      <x v="73"/>
      <x/>
      <x v="2"/>
      <x/>
      <x v="3"/>
      <x v="20"/>
    </i>
    <i>
      <x v="86"/>
      <x v="51"/>
      <x v="4"/>
      <x v="5"/>
      <x/>
      <x v="13"/>
    </i>
    <i>
      <x v="87"/>
      <x/>
      <x v="1"/>
      <x/>
      <x/>
      <x v="20"/>
    </i>
    <i>
      <x v="89"/>
      <x v="51"/>
      <x v="4"/>
      <x v="5"/>
      <x v="3"/>
      <x v="9"/>
    </i>
    <i>
      <x v="96"/>
      <x v="34"/>
      <x v="4"/>
      <x v="4"/>
      <x v="5"/>
      <x v="6"/>
    </i>
    <i t="grand">
      <x/>
    </i>
  </rowItems>
  <colItems count="1">
    <i/>
  </colItems>
  <pageFields count="1">
    <pageField fld="3" item="16" hier="-1"/>
  </pageFields>
  <dataFields count="1">
    <dataField name=" VALOR " fld="14" baseField="14" baseItem="1" numFmtId="44"/>
  </dataFields>
  <formats count="42">
    <format dxfId="462">
      <pivotArea type="all" dataOnly="0" outline="0" fieldPosition="0"/>
    </format>
    <format dxfId="461">
      <pivotArea outline="0" collapsedLevelsAreSubtotals="1" fieldPosition="0"/>
    </format>
    <format dxfId="460">
      <pivotArea dataOnly="0" labelOnly="1" grandRow="1" outline="0" fieldPosition="0"/>
    </format>
    <format dxfId="459">
      <pivotArea type="all" dataOnly="0" outline="0" fieldPosition="0"/>
    </format>
    <format dxfId="458">
      <pivotArea outline="0" collapsedLevelsAreSubtotals="1" fieldPosition="0"/>
    </format>
    <format dxfId="457">
      <pivotArea dataOnly="0" labelOnly="1" grandRow="1" outline="0" fieldPosition="0"/>
    </format>
    <format dxfId="456">
      <pivotArea outline="0" collapsedLevelsAreSubtotals="1" fieldPosition="0"/>
    </format>
    <format dxfId="455">
      <pivotArea dataOnly="0" labelOnly="1" grandRow="1" outline="0" fieldPosition="0"/>
    </format>
    <format dxfId="454">
      <pivotArea dataOnly="0" labelOnly="1" grandRow="1" outline="0" fieldPosition="0"/>
    </format>
    <format dxfId="453">
      <pivotArea grandRow="1" outline="0" collapsedLevelsAreSubtotals="1" fieldPosition="0"/>
    </format>
    <format dxfId="452">
      <pivotArea dataOnly="0" labelOnly="1" grandRow="1" outline="0" fieldPosition="0"/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dataOnly="0" labelOnly="1" grandRow="1" outline="0" fieldPosition="0"/>
    </format>
    <format dxfId="448">
      <pivotArea field="12" type="button" dataOnly="0" labelOnly="1" outline="0" axis="axisRow" fieldPosition="1"/>
    </format>
    <format dxfId="447">
      <pivotArea field="17" type="button" dataOnly="0" labelOnly="1" outline="0" axis="axisRow" fieldPosition="2"/>
    </format>
    <format dxfId="446">
      <pivotArea field="11" type="button" dataOnly="0" labelOnly="1" outline="0" axis="axisRow" fieldPosition="3"/>
    </format>
    <format dxfId="445">
      <pivotArea field="11" type="button" dataOnly="0" labelOnly="1" outline="0" axis="axisRow" fieldPosition="3"/>
    </format>
    <format dxfId="444">
      <pivotArea field="17" type="button" dataOnly="0" labelOnly="1" outline="0" axis="axisRow" fieldPosition="2"/>
    </format>
    <format dxfId="443">
      <pivotArea field="12" type="button" dataOnly="0" labelOnly="1" outline="0" axis="axisRow" fieldPosition="1"/>
    </format>
    <format dxfId="442">
      <pivotArea field="6" type="button" dataOnly="0" labelOnly="1" outline="0" axis="axisRow" fieldPosition="0"/>
    </format>
    <format dxfId="441">
      <pivotArea field="6" type="button" dataOnly="0" labelOnly="1" outline="0" axis="axisRow" fieldPosition="0"/>
    </format>
    <format dxfId="440">
      <pivotArea field="11" type="button" dataOnly="0" labelOnly="1" outline="0" axis="axisRow" fieldPosition="3"/>
    </format>
    <format dxfId="439">
      <pivotArea grandRow="1" outline="0" collapsedLevelsAreSubtotals="1" fieldPosition="0"/>
    </format>
    <format dxfId="43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37">
      <pivotArea type="all" dataOnly="0" outline="0" fieldPosition="0"/>
    </format>
    <format dxfId="436">
      <pivotArea dataOnly="0" labelOnly="1" grandRow="1" outline="0" fieldPosition="0"/>
    </format>
    <format dxfId="435">
      <pivotArea type="all" dataOnly="0" outline="0" fieldPosition="0"/>
    </format>
    <format dxfId="434">
      <pivotArea dataOnly="0" labelOnly="1" grandRow="1" outline="0" fieldPosition="0"/>
    </format>
    <format dxfId="433">
      <pivotArea grandRow="1" outline="0" collapsedLevelsAreSubtotals="1" fieldPosition="0"/>
    </format>
    <format dxfId="432">
      <pivotArea dataOnly="0" labelOnly="1" grandRow="1" outline="0" offset="IV256" fieldPosition="0"/>
    </format>
    <format dxfId="431">
      <pivotArea type="all" dataOnly="0" outline="0" fieldPosition="0"/>
    </format>
    <format dxfId="430">
      <pivotArea outline="0" collapsedLevelsAreSubtotals="1" fieldPosition="0"/>
    </format>
    <format dxfId="429">
      <pivotArea dataOnly="0" labelOnly="1" outline="0" fieldPosition="0">
        <references count="1">
          <reference field="6" count="0"/>
        </references>
      </pivotArea>
    </format>
    <format dxfId="428">
      <pivotArea dataOnly="0" labelOnly="1" grandRow="1" outline="0" fieldPosition="0"/>
    </format>
    <format dxfId="4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6" count="0"/>
        </references>
      </pivotArea>
    </format>
    <format dxfId="423">
      <pivotArea dataOnly="0" labelOnly="1" grandRow="1" outline="0" fieldPosition="0"/>
    </format>
    <format dxfId="4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1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6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 v="55"/>
      <x v="33"/>
      <x v="4"/>
      <x v="4"/>
      <x v="12"/>
      <x v="1"/>
    </i>
    <i>
      <x v="63"/>
      <x v="27"/>
      <x v="4"/>
      <x v="4"/>
      <x v="12"/>
      <x/>
    </i>
    <i>
      <x v="73"/>
      <x v="29"/>
      <x v="4"/>
      <x v="4"/>
      <x v="13"/>
      <x v="4"/>
    </i>
    <i>
      <x v="81"/>
      <x v="51"/>
      <x v="4"/>
      <x v="5"/>
      <x v="9"/>
      <x v="7"/>
    </i>
    <i>
      <x v="87"/>
      <x/>
      <x v="1"/>
      <x/>
      <x v="16"/>
      <x v="20"/>
    </i>
    <i>
      <x v="96"/>
      <x v="34"/>
      <x v="4"/>
      <x v="4"/>
      <x v="8"/>
      <x v="8"/>
    </i>
    <i>
      <x v="125"/>
      <x v="32"/>
      <x v="4"/>
      <x v="4"/>
      <x v="9"/>
      <x v="7"/>
    </i>
    <i>
      <x v="126"/>
      <x v="32"/>
      <x v="4"/>
      <x v="4"/>
      <x v="9"/>
      <x v="7"/>
    </i>
    <i t="grand">
      <x/>
    </i>
  </rowItems>
  <colItems count="1">
    <i/>
  </colItems>
  <pageFields count="1">
    <pageField fld="3" item="9" hier="-1"/>
  </pageFields>
  <dataFields count="1">
    <dataField name=" VALOR " fld="14" baseField="14" baseItem="1" numFmtId="44"/>
  </dataFields>
  <formats count="42">
    <format dxfId="420">
      <pivotArea type="all" dataOnly="0" outline="0" fieldPosition="0"/>
    </format>
    <format dxfId="419">
      <pivotArea outline="0" collapsedLevelsAreSubtotals="1" fieldPosition="0"/>
    </format>
    <format dxfId="418">
      <pivotArea dataOnly="0" labelOnly="1" grandRow="1" outline="0" fieldPosition="0"/>
    </format>
    <format dxfId="417">
      <pivotArea type="all" dataOnly="0" outline="0" fieldPosition="0"/>
    </format>
    <format dxfId="416">
      <pivotArea outline="0" collapsedLevelsAreSubtotals="1" fieldPosition="0"/>
    </format>
    <format dxfId="415">
      <pivotArea dataOnly="0" labelOnly="1" grandRow="1" outline="0" fieldPosition="0"/>
    </format>
    <format dxfId="414">
      <pivotArea outline="0" collapsedLevelsAreSubtotals="1" fieldPosition="0"/>
    </format>
    <format dxfId="413">
      <pivotArea dataOnly="0" labelOnly="1" grandRow="1" outline="0" fieldPosition="0"/>
    </format>
    <format dxfId="412">
      <pivotArea dataOnly="0" labelOnly="1" grandRow="1" outline="0" fieldPosition="0"/>
    </format>
    <format dxfId="411">
      <pivotArea grandRow="1" outline="0" collapsedLevelsAreSubtotals="1" fieldPosition="0"/>
    </format>
    <format dxfId="410">
      <pivotArea dataOnly="0" labelOnly="1" grandRow="1" outline="0" fieldPosition="0"/>
    </format>
    <format dxfId="409">
      <pivotArea type="all" dataOnly="0" outline="0" fieldPosition="0"/>
    </format>
    <format dxfId="408">
      <pivotArea outline="0" collapsedLevelsAreSubtotals="1" fieldPosition="0"/>
    </format>
    <format dxfId="407">
      <pivotArea dataOnly="0" labelOnly="1" grandRow="1" outline="0" fieldPosition="0"/>
    </format>
    <format dxfId="406">
      <pivotArea field="12" type="button" dataOnly="0" labelOnly="1" outline="0" axis="axisRow" fieldPosition="1"/>
    </format>
    <format dxfId="405">
      <pivotArea field="17" type="button" dataOnly="0" labelOnly="1" outline="0" axis="axisRow" fieldPosition="2"/>
    </format>
    <format dxfId="404">
      <pivotArea field="11" type="button" dataOnly="0" labelOnly="1" outline="0" axis="axisRow" fieldPosition="3"/>
    </format>
    <format dxfId="403">
      <pivotArea field="11" type="button" dataOnly="0" labelOnly="1" outline="0" axis="axisRow" fieldPosition="3"/>
    </format>
    <format dxfId="402">
      <pivotArea field="17" type="button" dataOnly="0" labelOnly="1" outline="0" axis="axisRow" fieldPosition="2"/>
    </format>
    <format dxfId="401">
      <pivotArea field="12" type="button" dataOnly="0" labelOnly="1" outline="0" axis="axisRow" fieldPosition="1"/>
    </format>
    <format dxfId="400">
      <pivotArea field="6" type="button" dataOnly="0" labelOnly="1" outline="0" axis="axisRow" fieldPosition="0"/>
    </format>
    <format dxfId="399">
      <pivotArea field="6" type="button" dataOnly="0" labelOnly="1" outline="0" axis="axisRow" fieldPosition="0"/>
    </format>
    <format dxfId="398">
      <pivotArea field="11" type="button" dataOnly="0" labelOnly="1" outline="0" axis="axisRow" fieldPosition="3"/>
    </format>
    <format dxfId="397">
      <pivotArea grandRow="1" outline="0" collapsedLevelsAreSubtotals="1" fieldPosition="0"/>
    </format>
    <format dxfId="39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5">
      <pivotArea type="all" dataOnly="0" outline="0" fieldPosition="0"/>
    </format>
    <format dxfId="394">
      <pivotArea dataOnly="0" labelOnly="1" grandRow="1" outline="0" fieldPosition="0"/>
    </format>
    <format dxfId="393">
      <pivotArea type="all" dataOnly="0" outline="0" fieldPosition="0"/>
    </format>
    <format dxfId="392">
      <pivotArea dataOnly="0" labelOnly="1" grandRow="1" outline="0" fieldPosition="0"/>
    </format>
    <format dxfId="391">
      <pivotArea grandRow="1" outline="0" collapsedLevelsAreSubtotals="1" fieldPosition="0"/>
    </format>
    <format dxfId="390">
      <pivotArea dataOnly="0" labelOnly="1" grandRow="1" outline="0" offset="IV256" fieldPosition="0"/>
    </format>
    <format dxfId="389">
      <pivotArea type="all" dataOnly="0" outline="0" fieldPosition="0"/>
    </format>
    <format dxfId="388">
      <pivotArea outline="0" collapsedLevelsAreSubtotals="1" fieldPosition="0"/>
    </format>
    <format dxfId="387">
      <pivotArea dataOnly="0" labelOnly="1" outline="0" fieldPosition="0">
        <references count="1">
          <reference field="6" count="0"/>
        </references>
      </pivotArea>
    </format>
    <format dxfId="386">
      <pivotArea dataOnly="0" labelOnly="1" grandRow="1" outline="0" fieldPosition="0"/>
    </format>
    <format dxfId="3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6" count="0"/>
        </references>
      </pivotArea>
    </format>
    <format dxfId="381">
      <pivotArea dataOnly="0" labelOnly="1" grandRow="1" outline="0" fieldPosition="0"/>
    </format>
    <format dxfId="3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9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7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34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30">
    <i>
      <x v="4"/>
      <x v="28"/>
      <x v="4"/>
      <x v="4"/>
      <x v="9"/>
      <x v="7"/>
    </i>
    <i>
      <x v="7"/>
      <x v="30"/>
      <x v="4"/>
      <x v="4"/>
      <x v="13"/>
      <x v="4"/>
    </i>
    <i r="1">
      <x v="53"/>
      <x v="4"/>
      <x v="6"/>
      <x v="13"/>
      <x v="2"/>
    </i>
    <i>
      <x v="26"/>
      <x/>
      <x v="2"/>
      <x/>
      <x v="2"/>
      <x v="20"/>
    </i>
    <i>
      <x v="31"/>
      <x v="31"/>
      <x v="4"/>
      <x v="4"/>
      <x v="9"/>
      <x v="7"/>
    </i>
    <i>
      <x v="37"/>
      <x v="31"/>
      <x v="4"/>
      <x v="4"/>
      <x v="15"/>
      <x v="2"/>
    </i>
    <i>
      <x v="58"/>
      <x v="55"/>
      <x v="4"/>
      <x v="6"/>
      <x v="11"/>
      <x/>
    </i>
    <i>
      <x v="59"/>
      <x v="33"/>
      <x v="4"/>
      <x v="4"/>
      <x v="12"/>
      <x v="1"/>
    </i>
    <i>
      <x v="60"/>
      <x v="27"/>
      <x v="4"/>
      <x v="4"/>
      <x v="12"/>
      <x/>
    </i>
    <i>
      <x v="61"/>
      <x v="46"/>
      <x v="4"/>
      <x v="4"/>
      <x v="12"/>
      <x v="1"/>
    </i>
    <i r="1">
      <x v="56"/>
      <x v="4"/>
      <x v="6"/>
      <x v="11"/>
      <x/>
    </i>
    <i>
      <x v="62"/>
      <x v="51"/>
      <x v="4"/>
      <x v="5"/>
      <x v="12"/>
      <x v="1"/>
    </i>
    <i>
      <x v="63"/>
      <x v="27"/>
      <x v="4"/>
      <x v="4"/>
      <x v="12"/>
      <x/>
    </i>
    <i>
      <x v="64"/>
      <x v="51"/>
      <x v="5"/>
      <x v="5"/>
      <x v="12"/>
      <x/>
    </i>
    <i>
      <x v="75"/>
      <x v="51"/>
      <x v="4"/>
      <x v="5"/>
      <x v="7"/>
      <x v="5"/>
    </i>
    <i>
      <x v="86"/>
      <x v="51"/>
      <x v="4"/>
      <x v="5"/>
      <x v="11"/>
      <x/>
    </i>
    <i>
      <x v="87"/>
      <x/>
      <x v="1"/>
      <x/>
      <x v="6"/>
      <x v="20"/>
    </i>
    <i>
      <x v="89"/>
      <x v="51"/>
      <x v="5"/>
      <x v="5"/>
      <x v="4"/>
      <x v="9"/>
    </i>
    <i>
      <x v="92"/>
      <x v="27"/>
      <x v="4"/>
      <x v="4"/>
      <x v="9"/>
      <x v="7"/>
    </i>
    <i>
      <x v="96"/>
      <x v="34"/>
      <x v="4"/>
      <x v="4"/>
      <x v="9"/>
      <x v="7"/>
    </i>
    <i>
      <x v="99"/>
      <x v="30"/>
      <x v="4"/>
      <x v="4"/>
      <x v="9"/>
      <x v="7"/>
    </i>
    <i>
      <x v="111"/>
      <x v="29"/>
      <x v="4"/>
      <x v="4"/>
      <x v="8"/>
      <x v="8"/>
    </i>
    <i r="1">
      <x v="54"/>
      <x v="4"/>
      <x v="6"/>
      <x v="8"/>
      <x v="8"/>
    </i>
    <i>
      <x v="114"/>
      <x v="51"/>
      <x v="5"/>
      <x v="5"/>
      <x v="6"/>
      <x v="4"/>
    </i>
    <i>
      <x v="116"/>
      <x v="51"/>
      <x v="4"/>
      <x v="5"/>
      <x v="6"/>
      <x v="10"/>
    </i>
    <i>
      <x v="120"/>
      <x v="29"/>
      <x v="4"/>
      <x v="4"/>
      <x v="9"/>
      <x v="7"/>
    </i>
    <i>
      <x v="123"/>
      <x v="51"/>
      <x v="4"/>
      <x v="5"/>
      <x v="9"/>
      <x v="7"/>
    </i>
    <i>
      <x v="125"/>
      <x v="32"/>
      <x v="4"/>
      <x v="4"/>
      <x v="9"/>
      <x v="7"/>
    </i>
    <i>
      <x v="126"/>
      <x v="32"/>
      <x v="4"/>
      <x v="4"/>
      <x v="9"/>
      <x v="7"/>
    </i>
    <i t="grand">
      <x/>
    </i>
  </rowItems>
  <colItems count="1">
    <i/>
  </colItems>
  <pageFields count="1">
    <pageField fld="3" item="3" hier="-1"/>
  </pageFields>
  <dataFields count="1">
    <dataField name=" VALOR " fld="14" baseField="14" baseItem="1" numFmtId="44"/>
  </dataFields>
  <formats count="42">
    <format dxfId="378">
      <pivotArea type="all" dataOnly="0" outline="0" fieldPosition="0"/>
    </format>
    <format dxfId="377">
      <pivotArea outline="0" collapsedLevelsAreSubtotals="1" fieldPosition="0"/>
    </format>
    <format dxfId="376">
      <pivotArea dataOnly="0" labelOnly="1" grandRow="1" outline="0" fieldPosition="0"/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dataOnly="0" labelOnly="1" grandRow="1" outline="0" fieldPosition="0"/>
    </format>
    <format dxfId="372">
      <pivotArea outline="0" collapsedLevelsAreSubtotals="1" fieldPosition="0"/>
    </format>
    <format dxfId="371">
      <pivotArea dataOnly="0" labelOnly="1" grandRow="1" outline="0" fieldPosition="0"/>
    </format>
    <format dxfId="370">
      <pivotArea dataOnly="0" labelOnly="1" grandRow="1" outline="0" fieldPosition="0"/>
    </format>
    <format dxfId="369">
      <pivotArea grandRow="1" outline="0" collapsedLevelsAreSubtotals="1" fieldPosition="0"/>
    </format>
    <format dxfId="368">
      <pivotArea dataOnly="0" labelOnly="1" grandRow="1" outline="0" fieldPosition="0"/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dataOnly="0" labelOnly="1" grandRow="1" outline="0" fieldPosition="0"/>
    </format>
    <format dxfId="364">
      <pivotArea field="12" type="button" dataOnly="0" labelOnly="1" outline="0" axis="axisRow" fieldPosition="1"/>
    </format>
    <format dxfId="363">
      <pivotArea field="17" type="button" dataOnly="0" labelOnly="1" outline="0" axis="axisRow" fieldPosition="2"/>
    </format>
    <format dxfId="362">
      <pivotArea field="11" type="button" dataOnly="0" labelOnly="1" outline="0" axis="axisRow" fieldPosition="3"/>
    </format>
    <format dxfId="361">
      <pivotArea field="11" type="button" dataOnly="0" labelOnly="1" outline="0" axis="axisRow" fieldPosition="3"/>
    </format>
    <format dxfId="360">
      <pivotArea field="17" type="button" dataOnly="0" labelOnly="1" outline="0" axis="axisRow" fieldPosition="2"/>
    </format>
    <format dxfId="359">
      <pivotArea field="12" type="button" dataOnly="0" labelOnly="1" outline="0" axis="axisRow" fieldPosition="1"/>
    </format>
    <format dxfId="358">
      <pivotArea field="6" type="button" dataOnly="0" labelOnly="1" outline="0" axis="axisRow" fieldPosition="0"/>
    </format>
    <format dxfId="357">
      <pivotArea field="6" type="button" dataOnly="0" labelOnly="1" outline="0" axis="axisRow" fieldPosition="0"/>
    </format>
    <format dxfId="356">
      <pivotArea field="11" type="button" dataOnly="0" labelOnly="1" outline="0" axis="axisRow" fieldPosition="3"/>
    </format>
    <format dxfId="355">
      <pivotArea grandRow="1" outline="0" collapsedLevelsAreSubtotals="1" fieldPosition="0"/>
    </format>
    <format dxfId="3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53">
      <pivotArea type="all" dataOnly="0" outline="0" fieldPosition="0"/>
    </format>
    <format dxfId="352">
      <pivotArea dataOnly="0" labelOnly="1" grandRow="1" outline="0" fieldPosition="0"/>
    </format>
    <format dxfId="351">
      <pivotArea type="all" dataOnly="0" outline="0" fieldPosition="0"/>
    </format>
    <format dxfId="350">
      <pivotArea dataOnly="0" labelOnly="1" grandRow="1" outline="0" fieldPosition="0"/>
    </format>
    <format dxfId="349">
      <pivotArea grandRow="1" outline="0" collapsedLevelsAreSubtotals="1" fieldPosition="0"/>
    </format>
    <format dxfId="348">
      <pivotArea dataOnly="0" labelOnly="1" grandRow="1" outline="0" offset="IV256" fieldPosition="0"/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6" count="0"/>
        </references>
      </pivotArea>
    </format>
    <format dxfId="344">
      <pivotArea dataOnly="0" labelOnly="1" grandRow="1" outline="0" fieldPosition="0"/>
    </format>
    <format dxfId="3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2">
      <pivotArea type="all" dataOnly="0" outline="0" fieldPosition="0"/>
    </format>
    <format dxfId="341">
      <pivotArea outline="0" collapsedLevelsAreSubtotals="1" fieldPosition="0"/>
    </format>
    <format dxfId="340">
      <pivotArea dataOnly="0" labelOnly="1" outline="0" fieldPosition="0">
        <references count="1">
          <reference field="6" count="0"/>
        </references>
      </pivotArea>
    </format>
    <format dxfId="339">
      <pivotArea dataOnly="0" labelOnly="1" grandRow="1" outline="0" fieldPosition="0"/>
    </format>
    <format dxfId="3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7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8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0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m="1" x="1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6">
    <i>
      <x v="58"/>
      <x v="80"/>
      <x v="4"/>
      <x v="9"/>
      <x v="11"/>
      <x/>
    </i>
    <i>
      <x v="84"/>
      <x v="81"/>
      <x v="4"/>
      <x v="9"/>
      <x v="10"/>
      <x v="11"/>
    </i>
    <i>
      <x v="88"/>
      <x v="81"/>
      <x v="4"/>
      <x v="9"/>
      <x v="14"/>
      <x v="15"/>
    </i>
    <i>
      <x v="115"/>
      <x v="81"/>
      <x v="4"/>
      <x v="9"/>
      <x v="3"/>
      <x v="9"/>
    </i>
    <i>
      <x v="121"/>
      <x v="82"/>
      <x v="4"/>
      <x v="9"/>
      <x v="3"/>
      <x v="9"/>
    </i>
    <i t="grand">
      <x/>
    </i>
  </rowItems>
  <colItems count="1">
    <i/>
  </colItems>
  <pageFields count="1">
    <pageField fld="3" item="24" hier="-1"/>
  </pageFields>
  <dataFields count="1">
    <dataField name=" VALOR " fld="14" baseField="14" baseItem="1" numFmtId="44"/>
  </dataFields>
  <formats count="42">
    <format dxfId="336">
      <pivotArea type="all" dataOnly="0" outline="0" fieldPosition="0"/>
    </format>
    <format dxfId="335">
      <pivotArea outline="0" collapsedLevelsAreSubtotals="1" fieldPosition="0"/>
    </format>
    <format dxfId="334">
      <pivotArea dataOnly="0" labelOnly="1" grandRow="1" outline="0" fieldPosition="0"/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dataOnly="0" labelOnly="1" grandRow="1" outline="0" fieldPosition="0"/>
    </format>
    <format dxfId="330">
      <pivotArea outline="0" collapsedLevelsAreSubtotals="1" fieldPosition="0"/>
    </format>
    <format dxfId="329">
      <pivotArea dataOnly="0" labelOnly="1" grandRow="1" outline="0" fieldPosition="0"/>
    </format>
    <format dxfId="328">
      <pivotArea dataOnly="0" labelOnly="1" grandRow="1" outline="0" fieldPosition="0"/>
    </format>
    <format dxfId="327">
      <pivotArea grandRow="1" outline="0" collapsedLevelsAreSubtotals="1" fieldPosition="0"/>
    </format>
    <format dxfId="326">
      <pivotArea dataOnly="0" labelOnly="1" grandRow="1" outline="0" fieldPosition="0"/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dataOnly="0" labelOnly="1" grandRow="1" outline="0" fieldPosition="0"/>
    </format>
    <format dxfId="322">
      <pivotArea field="12" type="button" dataOnly="0" labelOnly="1" outline="0" axis="axisRow" fieldPosition="1"/>
    </format>
    <format dxfId="321">
      <pivotArea field="17" type="button" dataOnly="0" labelOnly="1" outline="0" axis="axisRow" fieldPosition="2"/>
    </format>
    <format dxfId="320">
      <pivotArea field="11" type="button" dataOnly="0" labelOnly="1" outline="0" axis="axisRow" fieldPosition="3"/>
    </format>
    <format dxfId="319">
      <pivotArea field="11" type="button" dataOnly="0" labelOnly="1" outline="0" axis="axisRow" fieldPosition="3"/>
    </format>
    <format dxfId="318">
      <pivotArea field="17" type="button" dataOnly="0" labelOnly="1" outline="0" axis="axisRow" fieldPosition="2"/>
    </format>
    <format dxfId="317">
      <pivotArea field="12" type="button" dataOnly="0" labelOnly="1" outline="0" axis="axisRow" fieldPosition="1"/>
    </format>
    <format dxfId="316">
      <pivotArea field="6" type="button" dataOnly="0" labelOnly="1" outline="0" axis="axisRow" fieldPosition="0"/>
    </format>
    <format dxfId="315">
      <pivotArea field="6" type="button" dataOnly="0" labelOnly="1" outline="0" axis="axisRow" fieldPosition="0"/>
    </format>
    <format dxfId="314">
      <pivotArea field="11" type="button" dataOnly="0" labelOnly="1" outline="0" axis="axisRow" fieldPosition="3"/>
    </format>
    <format dxfId="313">
      <pivotArea grandRow="1" outline="0" collapsedLevelsAreSubtotals="1" fieldPosition="0"/>
    </format>
    <format dxfId="3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1">
      <pivotArea type="all" dataOnly="0" outline="0" fieldPosition="0"/>
    </format>
    <format dxfId="310">
      <pivotArea dataOnly="0" labelOnly="1" grandRow="1" outline="0" fieldPosition="0"/>
    </format>
    <format dxfId="309">
      <pivotArea type="all" dataOnly="0" outline="0" fieldPosition="0"/>
    </format>
    <format dxfId="308">
      <pivotArea dataOnly="0" labelOnly="1" grandRow="1" outline="0" fieldPosition="0"/>
    </format>
    <format dxfId="307">
      <pivotArea grandRow="1" outline="0" collapsedLevelsAreSubtotals="1" fieldPosition="0"/>
    </format>
    <format dxfId="306">
      <pivotArea dataOnly="0" labelOnly="1" grandRow="1" outline="0" offset="IV256" fieldPosition="0"/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dataOnly="0" labelOnly="1" outline="0" fieldPosition="0">
        <references count="1">
          <reference field="6" count="0"/>
        </references>
      </pivotArea>
    </format>
    <format dxfId="302">
      <pivotArea dataOnly="0" labelOnly="1" grandRow="1" outline="0" fieldPosition="0"/>
    </format>
    <format dxfId="3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0">
      <pivotArea type="all" dataOnly="0" outline="0" fieldPosition="0"/>
    </format>
    <format dxfId="299">
      <pivotArea outline="0" collapsedLevelsAreSubtotals="1" fieldPosition="0"/>
    </format>
    <format dxfId="298">
      <pivotArea dataOnly="0" labelOnly="1" outline="0" fieldPosition="0">
        <references count="1">
          <reference field="6" count="0"/>
        </references>
      </pivotArea>
    </format>
    <format dxfId="297">
      <pivotArea dataOnly="0" labelOnly="1" grandRow="1" outline="0" fieldPosition="0"/>
    </format>
    <format dxfId="2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5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9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32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m="1" x="1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28">
    <i>
      <x v="24"/>
      <x v="26"/>
      <x v="4"/>
      <x v="4"/>
      <x v="13"/>
      <x v="4"/>
    </i>
    <i>
      <x v="25"/>
      <x v="31"/>
      <x v="4"/>
      <x v="4"/>
      <x v="13"/>
      <x v="4"/>
    </i>
    <i>
      <x v="28"/>
      <x v="26"/>
      <x v="4"/>
      <x v="4"/>
      <x v="13"/>
      <x v="4"/>
    </i>
    <i>
      <x v="34"/>
      <x v="66"/>
      <x v="13"/>
      <x v="6"/>
      <x v="2"/>
      <x v="3"/>
    </i>
    <i>
      <x v="36"/>
      <x v="66"/>
      <x v="13"/>
      <x v="6"/>
      <x v="15"/>
      <x v="2"/>
    </i>
    <i>
      <x v="44"/>
      <x/>
      <x v="1"/>
      <x/>
      <x v="13"/>
      <x v="20"/>
    </i>
    <i>
      <x v="55"/>
      <x v="33"/>
      <x v="5"/>
      <x v="4"/>
      <x v="9"/>
      <x v="26"/>
    </i>
    <i>
      <x v="58"/>
      <x v="27"/>
      <x v="4"/>
      <x v="4"/>
      <x v="11"/>
      <x/>
    </i>
    <i r="1">
      <x v="55"/>
      <x v="4"/>
      <x v="6"/>
      <x v="11"/>
      <x v="4"/>
    </i>
    <i>
      <x v="61"/>
      <x v="56"/>
      <x v="4"/>
      <x v="6"/>
      <x v="11"/>
      <x/>
    </i>
    <i>
      <x v="63"/>
      <x v="27"/>
      <x v="4"/>
      <x v="4"/>
      <x v="12"/>
      <x/>
    </i>
    <i r="1">
      <x v="55"/>
      <x v="4"/>
      <x v="6"/>
      <x v="12"/>
      <x v="4"/>
    </i>
    <i>
      <x v="64"/>
      <x v="51"/>
      <x v="4"/>
      <x v="5"/>
      <x v="11"/>
      <x/>
    </i>
    <i>
      <x v="73"/>
      <x/>
      <x v="2"/>
      <x/>
      <x v="9"/>
      <x v="20"/>
    </i>
    <i>
      <x v="86"/>
      <x v="51"/>
      <x v="4"/>
      <x v="5"/>
      <x v="9"/>
      <x v="7"/>
    </i>
    <i>
      <x v="94"/>
      <x/>
      <x v="1"/>
      <x/>
      <x v="3"/>
      <x v="20"/>
    </i>
    <i>
      <x v="96"/>
      <x v="59"/>
      <x v="4"/>
      <x v="6"/>
      <x v="6"/>
      <x v="10"/>
    </i>
    <i>
      <x v="97"/>
      <x v="34"/>
      <x v="4"/>
      <x v="4"/>
      <x v="10"/>
      <x v="11"/>
    </i>
    <i>
      <x v="103"/>
      <x v="51"/>
      <x v="4"/>
      <x v="5"/>
      <x v="9"/>
      <x v="7"/>
    </i>
    <i>
      <x v="104"/>
      <x v="51"/>
      <x v="4"/>
      <x v="5"/>
      <x v="9"/>
      <x v="7"/>
    </i>
    <i>
      <x v="114"/>
      <x v="51"/>
      <x v="5"/>
      <x v="5"/>
      <x v="9"/>
      <x v="4"/>
    </i>
    <i>
      <x v="119"/>
      <x v="66"/>
      <x v="13"/>
      <x v="6"/>
      <x v="2"/>
      <x v="3"/>
    </i>
    <i>
      <x v="120"/>
      <x v="29"/>
      <x v="4"/>
      <x v="4"/>
      <x v="9"/>
      <x v="7"/>
    </i>
    <i r="1">
      <x v="54"/>
      <x v="4"/>
      <x v="6"/>
      <x v="9"/>
      <x v="7"/>
    </i>
    <i>
      <x v="125"/>
      <x v="66"/>
      <x v="4"/>
      <x v="6"/>
      <x v="13"/>
      <x v="4"/>
    </i>
    <i>
      <x v="126"/>
      <x v="66"/>
      <x v="4"/>
      <x v="6"/>
      <x v="13"/>
      <x v="4"/>
    </i>
    <i>
      <x v="127"/>
      <x v="47"/>
      <x v="7"/>
      <x v="4"/>
      <x v="9"/>
      <x v="7"/>
    </i>
    <i t="grand">
      <x/>
    </i>
  </rowItems>
  <colItems count="1">
    <i/>
  </colItems>
  <pageFields count="1">
    <pageField fld="3" item="4" hier="-1"/>
  </pageFields>
  <dataFields count="1">
    <dataField name=" VALOR " fld="14" baseField="14" baseItem="1" numFmtId="44"/>
  </dataFields>
  <formats count="42">
    <format dxfId="294">
      <pivotArea type="all" dataOnly="0" outline="0" fieldPosition="0"/>
    </format>
    <format dxfId="293">
      <pivotArea outline="0" collapsedLevelsAreSubtotals="1" fieldPosition="0"/>
    </format>
    <format dxfId="292">
      <pivotArea dataOnly="0" labelOnly="1" grandRow="1" outline="0" fieldPosition="0"/>
    </format>
    <format dxfId="291">
      <pivotArea type="all" dataOnly="0" outline="0" fieldPosition="0"/>
    </format>
    <format dxfId="290">
      <pivotArea outline="0" collapsedLevelsAreSubtotals="1" fieldPosition="0"/>
    </format>
    <format dxfId="289">
      <pivotArea dataOnly="0" labelOnly="1" grandRow="1" outline="0" fieldPosition="0"/>
    </format>
    <format dxfId="288">
      <pivotArea outline="0" collapsedLevelsAreSubtotals="1" fieldPosition="0"/>
    </format>
    <format dxfId="287">
      <pivotArea dataOnly="0" labelOnly="1" grandRow="1" outline="0" fieldPosition="0"/>
    </format>
    <format dxfId="286">
      <pivotArea dataOnly="0" labelOnly="1" grandRow="1" outline="0" fieldPosition="0"/>
    </format>
    <format dxfId="285">
      <pivotArea grandRow="1" outline="0" collapsedLevelsAreSubtotals="1" fieldPosition="0"/>
    </format>
    <format dxfId="284">
      <pivotArea dataOnly="0" labelOnly="1" grandRow="1" outline="0" fieldPosition="0"/>
    </format>
    <format dxfId="283">
      <pivotArea type="all" dataOnly="0" outline="0" fieldPosition="0"/>
    </format>
    <format dxfId="282">
      <pivotArea outline="0" collapsedLevelsAreSubtotals="1" fieldPosition="0"/>
    </format>
    <format dxfId="281">
      <pivotArea dataOnly="0" labelOnly="1" grandRow="1" outline="0" fieldPosition="0"/>
    </format>
    <format dxfId="280">
      <pivotArea field="12" type="button" dataOnly="0" labelOnly="1" outline="0" axis="axisRow" fieldPosition="1"/>
    </format>
    <format dxfId="279">
      <pivotArea field="17" type="button" dataOnly="0" labelOnly="1" outline="0" axis="axisRow" fieldPosition="2"/>
    </format>
    <format dxfId="278">
      <pivotArea field="11" type="button" dataOnly="0" labelOnly="1" outline="0" axis="axisRow" fieldPosition="3"/>
    </format>
    <format dxfId="277">
      <pivotArea field="11" type="button" dataOnly="0" labelOnly="1" outline="0" axis="axisRow" fieldPosition="3"/>
    </format>
    <format dxfId="276">
      <pivotArea field="17" type="button" dataOnly="0" labelOnly="1" outline="0" axis="axisRow" fieldPosition="2"/>
    </format>
    <format dxfId="275">
      <pivotArea field="12" type="button" dataOnly="0" labelOnly="1" outline="0" axis="axisRow" fieldPosition="1"/>
    </format>
    <format dxfId="274">
      <pivotArea field="6" type="button" dataOnly="0" labelOnly="1" outline="0" axis="axisRow" fieldPosition="0"/>
    </format>
    <format dxfId="273">
      <pivotArea field="6" type="button" dataOnly="0" labelOnly="1" outline="0" axis="axisRow" fieldPosition="0"/>
    </format>
    <format dxfId="272">
      <pivotArea field="11" type="button" dataOnly="0" labelOnly="1" outline="0" axis="axisRow" fieldPosition="3"/>
    </format>
    <format dxfId="271">
      <pivotArea grandRow="1" outline="0" collapsedLevelsAreSubtotals="1" fieldPosition="0"/>
    </format>
    <format dxfId="27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69">
      <pivotArea type="all" dataOnly="0" outline="0" fieldPosition="0"/>
    </format>
    <format dxfId="268">
      <pivotArea dataOnly="0" labelOnly="1" grandRow="1" outline="0" fieldPosition="0"/>
    </format>
    <format dxfId="267">
      <pivotArea type="all" dataOnly="0" outline="0" fieldPosition="0"/>
    </format>
    <format dxfId="266">
      <pivotArea dataOnly="0" labelOnly="1" grandRow="1" outline="0" fieldPosition="0"/>
    </format>
    <format dxfId="265">
      <pivotArea grandRow="1" outline="0" collapsedLevelsAreSubtotals="1" fieldPosition="0"/>
    </format>
    <format dxfId="264">
      <pivotArea dataOnly="0" labelOnly="1" grandRow="1" outline="0" offset="IV256" fieldPosition="0"/>
    </format>
    <format dxfId="263">
      <pivotArea type="all" dataOnly="0" outline="0" fieldPosition="0"/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6" count="0"/>
        </references>
      </pivotArea>
    </format>
    <format dxfId="260">
      <pivotArea dataOnly="0" labelOnly="1" grandRow="1" outline="0" fieldPosition="0"/>
    </format>
    <format dxfId="2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dataOnly="0" labelOnly="1" outline="0" fieldPosition="0">
        <references count="1">
          <reference field="6" count="0"/>
        </references>
      </pivotArea>
    </format>
    <format dxfId="255">
      <pivotArea dataOnly="0" labelOnly="1" grandRow="1" outline="0" fieldPosition="0"/>
    </format>
    <format dxfId="2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3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0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/>
      <x v="51"/>
      <x v="4"/>
      <x v="5"/>
      <x v="13"/>
      <x v="4"/>
    </i>
    <i>
      <x v="23"/>
      <x v="31"/>
      <x v="4"/>
      <x v="4"/>
      <x v="15"/>
      <x v="2"/>
    </i>
    <i>
      <x v="25"/>
      <x v="31"/>
      <x v="4"/>
      <x v="4"/>
      <x v="15"/>
      <x v="2"/>
    </i>
    <i>
      <x v="63"/>
      <x v="27"/>
      <x v="4"/>
      <x v="4"/>
      <x v="12"/>
      <x/>
    </i>
    <i>
      <x v="64"/>
      <x v="51"/>
      <x v="4"/>
      <x v="5"/>
      <x v="11"/>
      <x/>
    </i>
    <i>
      <x v="73"/>
      <x/>
      <x v="2"/>
      <x/>
      <x v="15"/>
      <x v="20"/>
    </i>
    <i>
      <x v="75"/>
      <x v="51"/>
      <x v="4"/>
      <x v="5"/>
      <x v="3"/>
      <x v="9"/>
    </i>
    <i>
      <x v="97"/>
      <x v="34"/>
      <x v="4"/>
      <x v="4"/>
      <x v="7"/>
      <x v="5"/>
    </i>
    <i t="grand">
      <x/>
    </i>
  </rowItems>
  <colItems count="1">
    <i/>
  </colItems>
  <pageFields count="1">
    <pageField fld="3" item="17" hier="-1"/>
  </pageFields>
  <dataFields count="1">
    <dataField name=" VALOR " fld="14" baseField="14" baseItem="1" numFmtId="44"/>
  </dataFields>
  <formats count="42">
    <format dxfId="252">
      <pivotArea type="all" dataOnly="0" outline="0" fieldPosition="0"/>
    </format>
    <format dxfId="251">
      <pivotArea outline="0" collapsedLevelsAreSubtotals="1" fieldPosition="0"/>
    </format>
    <format dxfId="250">
      <pivotArea dataOnly="0" labelOnly="1" grandRow="1" outline="0" fieldPosition="0"/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dataOnly="0" labelOnly="1" grandRow="1" outline="0" fieldPosition="0"/>
    </format>
    <format dxfId="246">
      <pivotArea outline="0" collapsedLevelsAreSubtotals="1" fieldPosition="0"/>
    </format>
    <format dxfId="245">
      <pivotArea dataOnly="0" labelOnly="1" grandRow="1" outline="0" fieldPosition="0"/>
    </format>
    <format dxfId="244">
      <pivotArea dataOnly="0" labelOnly="1" grandRow="1" outline="0" fieldPosition="0"/>
    </format>
    <format dxfId="243">
      <pivotArea grandRow="1" outline="0" collapsedLevelsAreSubtotals="1" fieldPosition="0"/>
    </format>
    <format dxfId="242">
      <pivotArea dataOnly="0" labelOnly="1" grandRow="1" outline="0" fieldPosition="0"/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dataOnly="0" labelOnly="1" grandRow="1" outline="0" fieldPosition="0"/>
    </format>
    <format dxfId="238">
      <pivotArea field="12" type="button" dataOnly="0" labelOnly="1" outline="0" axis="axisRow" fieldPosition="1"/>
    </format>
    <format dxfId="237">
      <pivotArea field="17" type="button" dataOnly="0" labelOnly="1" outline="0" axis="axisRow" fieldPosition="2"/>
    </format>
    <format dxfId="236">
      <pivotArea field="11" type="button" dataOnly="0" labelOnly="1" outline="0" axis="axisRow" fieldPosition="3"/>
    </format>
    <format dxfId="235">
      <pivotArea field="11" type="button" dataOnly="0" labelOnly="1" outline="0" axis="axisRow" fieldPosition="3"/>
    </format>
    <format dxfId="234">
      <pivotArea field="17" type="button" dataOnly="0" labelOnly="1" outline="0" axis="axisRow" fieldPosition="2"/>
    </format>
    <format dxfId="233">
      <pivotArea field="12" type="button" dataOnly="0" labelOnly="1" outline="0" axis="axisRow" fieldPosition="1"/>
    </format>
    <format dxfId="232">
      <pivotArea field="6" type="button" dataOnly="0" labelOnly="1" outline="0" axis="axisRow" fieldPosition="0"/>
    </format>
    <format dxfId="231">
      <pivotArea field="6" type="button" dataOnly="0" labelOnly="1" outline="0" axis="axisRow" fieldPosition="0"/>
    </format>
    <format dxfId="230">
      <pivotArea field="11" type="button" dataOnly="0" labelOnly="1" outline="0" axis="axisRow" fieldPosition="3"/>
    </format>
    <format dxfId="229">
      <pivotArea grandRow="1" outline="0" collapsedLevelsAreSubtotals="1" fieldPosition="0"/>
    </format>
    <format dxfId="22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7">
      <pivotArea type="all" dataOnly="0" outline="0" fieldPosition="0"/>
    </format>
    <format dxfId="226">
      <pivotArea dataOnly="0" labelOnly="1" grandRow="1" outline="0" fieldPosition="0"/>
    </format>
    <format dxfId="225">
      <pivotArea type="all" dataOnly="0" outline="0" fieldPosition="0"/>
    </format>
    <format dxfId="224">
      <pivotArea dataOnly="0" labelOnly="1" grandRow="1" outline="0" fieldPosition="0"/>
    </format>
    <format dxfId="223">
      <pivotArea grandRow="1" outline="0" collapsedLevelsAreSubtotals="1" fieldPosition="0"/>
    </format>
    <format dxfId="222">
      <pivotArea dataOnly="0" labelOnly="1" grandRow="1" outline="0" offset="IV256" fieldPosition="0"/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6" count="0"/>
        </references>
      </pivotArea>
    </format>
    <format dxfId="218">
      <pivotArea dataOnly="0" labelOnly="1" grandRow="1" outline="0" fieldPosition="0"/>
    </format>
    <format dxfId="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dataOnly="0" labelOnly="1" outline="0" fieldPosition="0">
        <references count="1">
          <reference field="6" count="0"/>
        </references>
      </pivotArea>
    </format>
    <format dxfId="213">
      <pivotArea dataOnly="0" labelOnly="1" grandRow="1" outline="0" fieldPosition="0"/>
    </format>
    <format dxfId="2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1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 v="26"/>
      <x/>
      <x v="2"/>
      <x/>
      <x v="7"/>
      <x v="20"/>
    </i>
    <i>
      <x v="55"/>
      <x v="33"/>
      <x v="4"/>
      <x v="4"/>
      <x v="12"/>
      <x v="1"/>
    </i>
    <i>
      <x v="58"/>
      <x v="27"/>
      <x v="4"/>
      <x v="4"/>
      <x v="11"/>
      <x/>
    </i>
    <i>
      <x v="64"/>
      <x v="51"/>
      <x v="5"/>
      <x v="5"/>
      <x v="12"/>
      <x/>
    </i>
    <i>
      <x v="87"/>
      <x/>
      <x v="1"/>
      <x/>
      <x v="25"/>
      <x v="20"/>
    </i>
    <i>
      <x v="128"/>
      <x/>
      <x v="2"/>
      <x/>
      <x v="5"/>
      <x v="20"/>
    </i>
    <i>
      <x v="129"/>
      <x v="30"/>
      <x v="4"/>
      <x v="4"/>
      <x v="12"/>
      <x v="1"/>
    </i>
    <i>
      <x v="130"/>
      <x v="51"/>
      <x v="4"/>
      <x v="5"/>
      <x v="11"/>
      <x/>
    </i>
    <i t="grand">
      <x/>
    </i>
  </rowItems>
  <colItems count="1">
    <i/>
  </colItems>
  <pageFields count="1">
    <pageField fld="3" item="18" hier="-1"/>
  </pageFields>
  <dataFields count="1">
    <dataField name=" VALOR " fld="14" baseField="14" baseItem="1" numFmtId="44"/>
  </dataFields>
  <formats count="42">
    <format dxfId="210">
      <pivotArea type="all" dataOnly="0" outline="0" fieldPosition="0"/>
    </format>
    <format dxfId="209">
      <pivotArea outline="0" collapsedLevelsAreSubtotals="1" fieldPosition="0"/>
    </format>
    <format dxfId="208">
      <pivotArea dataOnly="0" labelOnly="1" grandRow="1" outline="0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dataOnly="0" labelOnly="1" grandRow="1" outline="0" fieldPosition="0"/>
    </format>
    <format dxfId="204">
      <pivotArea outline="0" collapsedLevelsAreSubtotals="1" fieldPosition="0"/>
    </format>
    <format dxfId="203">
      <pivotArea dataOnly="0" labelOnly="1" grandRow="1" outline="0" fieldPosition="0"/>
    </format>
    <format dxfId="202">
      <pivotArea dataOnly="0" labelOnly="1" grandRow="1" outline="0" fieldPosition="0"/>
    </format>
    <format dxfId="201">
      <pivotArea grandRow="1" outline="0" collapsedLevelsAreSubtotals="1" fieldPosition="0"/>
    </format>
    <format dxfId="200">
      <pivotArea dataOnly="0" labelOnly="1" grandRow="1" outline="0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grandRow="1" outline="0" fieldPosition="0"/>
    </format>
    <format dxfId="196">
      <pivotArea field="12" type="button" dataOnly="0" labelOnly="1" outline="0" axis="axisRow" fieldPosition="1"/>
    </format>
    <format dxfId="195">
      <pivotArea field="17" type="button" dataOnly="0" labelOnly="1" outline="0" axis="axisRow" fieldPosition="2"/>
    </format>
    <format dxfId="194">
      <pivotArea field="11" type="button" dataOnly="0" labelOnly="1" outline="0" axis="axisRow" fieldPosition="3"/>
    </format>
    <format dxfId="193">
      <pivotArea field="11" type="button" dataOnly="0" labelOnly="1" outline="0" axis="axisRow" fieldPosition="3"/>
    </format>
    <format dxfId="192">
      <pivotArea field="17" type="button" dataOnly="0" labelOnly="1" outline="0" axis="axisRow" fieldPosition="2"/>
    </format>
    <format dxfId="191">
      <pivotArea field="12" type="button" dataOnly="0" labelOnly="1" outline="0" axis="axisRow" fieldPosition="1"/>
    </format>
    <format dxfId="190">
      <pivotArea field="6" type="button" dataOnly="0" labelOnly="1" outline="0" axis="axisRow" fieldPosition="0"/>
    </format>
    <format dxfId="189">
      <pivotArea field="6" type="button" dataOnly="0" labelOnly="1" outline="0" axis="axisRow" fieldPosition="0"/>
    </format>
    <format dxfId="188">
      <pivotArea field="11" type="button" dataOnly="0" labelOnly="1" outline="0" axis="axisRow" fieldPosition="3"/>
    </format>
    <format dxfId="187">
      <pivotArea grandRow="1" outline="0" collapsedLevelsAreSubtotals="1" fieldPosition="0"/>
    </format>
    <format dxfId="1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5">
      <pivotArea type="all" dataOnly="0" outline="0" fieldPosition="0"/>
    </format>
    <format dxfId="184">
      <pivotArea dataOnly="0" labelOnly="1" grandRow="1" outline="0" fieldPosition="0"/>
    </format>
    <format dxfId="183">
      <pivotArea type="all" dataOnly="0" outline="0" fieldPosition="0"/>
    </format>
    <format dxfId="182">
      <pivotArea dataOnly="0" labelOnly="1" grandRow="1" outline="0" fieldPosition="0"/>
    </format>
    <format dxfId="181">
      <pivotArea grandRow="1" outline="0" collapsedLevelsAreSubtotals="1" fieldPosition="0"/>
    </format>
    <format dxfId="180">
      <pivotArea dataOnly="0" labelOnly="1" grandRow="1" outline="0" offset="IV256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6" count="0"/>
        </references>
      </pivotArea>
    </format>
    <format dxfId="176">
      <pivotArea dataOnly="0" labelOnly="1" grandRow="1" outline="0" fieldPosition="0"/>
    </format>
    <format dxfId="1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outline="0" fieldPosition="0">
        <references count="1">
          <reference field="6" count="0"/>
        </references>
      </pivotArea>
    </format>
    <format dxfId="171">
      <pivotArea dataOnly="0" labelOnly="1" grandRow="1" outline="0" fieldPosition="0"/>
    </format>
    <format dxfId="1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9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2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9">
    <i>
      <x v="84"/>
      <x v="69"/>
      <x v="4"/>
      <x v="7"/>
      <x v="10"/>
      <x v="11"/>
    </i>
    <i>
      <x v="85"/>
      <x/>
      <x v="1"/>
      <x/>
      <x v="8"/>
      <x v="20"/>
    </i>
    <i>
      <x v="87"/>
      <x v="71"/>
      <x v="4"/>
      <x v="6"/>
      <x v="10"/>
      <x v="11"/>
    </i>
    <i>
      <x v="88"/>
      <x v="69"/>
      <x v="4"/>
      <x v="7"/>
      <x v="29"/>
      <x v="33"/>
    </i>
    <i>
      <x v="89"/>
      <x v="69"/>
      <x v="4"/>
      <x v="7"/>
      <x v="29"/>
      <x v="33"/>
    </i>
    <i>
      <x v="125"/>
      <x v="73"/>
      <x v="13"/>
      <x v="7"/>
      <x v="3"/>
      <x v="9"/>
    </i>
    <i>
      <x v="126"/>
      <x v="73"/>
      <x v="13"/>
      <x v="7"/>
      <x v="3"/>
      <x v="9"/>
    </i>
    <i>
      <x v="135"/>
      <x v="72"/>
      <x v="4"/>
      <x v="7"/>
      <x v="29"/>
      <x v="33"/>
    </i>
    <i t="grand">
      <x/>
    </i>
  </rowItems>
  <colItems count="1">
    <i/>
  </colItems>
  <pageFields count="1">
    <pageField fld="3" item="10" hier="-1"/>
  </pageFields>
  <dataFields count="1">
    <dataField name=" VALOR " fld="14" baseField="14" baseItem="1" numFmtId="44"/>
  </dataFields>
  <formats count="42"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grandRow="1" outline="0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dataOnly="0" labelOnly="1" grandRow="1" outline="0" fieldPosition="0"/>
    </format>
    <format dxfId="162">
      <pivotArea outline="0" collapsedLevelsAreSubtotals="1" fieldPosition="0"/>
    </format>
    <format dxfId="161">
      <pivotArea dataOnly="0" labelOnly="1" grandRow="1" outline="0" fieldPosition="0"/>
    </format>
    <format dxfId="160">
      <pivotArea dataOnly="0" labelOnly="1" grandRow="1" outline="0" fieldPosition="0"/>
    </format>
    <format dxfId="159">
      <pivotArea grandRow="1" outline="0" collapsedLevelsAreSubtotals="1" fieldPosition="0"/>
    </format>
    <format dxfId="158">
      <pivotArea dataOnly="0" labelOnly="1" grandRow="1" outline="0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dataOnly="0" labelOnly="1" grandRow="1" outline="0" fieldPosition="0"/>
    </format>
    <format dxfId="154">
      <pivotArea field="12" type="button" dataOnly="0" labelOnly="1" outline="0" axis="axisRow" fieldPosition="1"/>
    </format>
    <format dxfId="153">
      <pivotArea field="17" type="button" dataOnly="0" labelOnly="1" outline="0" axis="axisRow" fieldPosition="2"/>
    </format>
    <format dxfId="152">
      <pivotArea field="11" type="button" dataOnly="0" labelOnly="1" outline="0" axis="axisRow" fieldPosition="3"/>
    </format>
    <format dxfId="151">
      <pivotArea field="11" type="button" dataOnly="0" labelOnly="1" outline="0" axis="axisRow" fieldPosition="3"/>
    </format>
    <format dxfId="150">
      <pivotArea field="17" type="button" dataOnly="0" labelOnly="1" outline="0" axis="axisRow" fieldPosition="2"/>
    </format>
    <format dxfId="149">
      <pivotArea field="12" type="button" dataOnly="0" labelOnly="1" outline="0" axis="axisRow" fieldPosition="1"/>
    </format>
    <format dxfId="148">
      <pivotArea field="6" type="button" dataOnly="0" labelOnly="1" outline="0" axis="axisRow" fieldPosition="0"/>
    </format>
    <format dxfId="147">
      <pivotArea field="6" type="button" dataOnly="0" labelOnly="1" outline="0" axis="axisRow" fieldPosition="0"/>
    </format>
    <format dxfId="146">
      <pivotArea field="11" type="button" dataOnly="0" labelOnly="1" outline="0" axis="axisRow" fieldPosition="3"/>
    </format>
    <format dxfId="145">
      <pivotArea grandRow="1" outline="0" collapsedLevelsAreSubtotals="1" fieldPosition="0"/>
    </format>
    <format dxfId="14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3">
      <pivotArea type="all" dataOnly="0" outline="0" fieldPosition="0"/>
    </format>
    <format dxfId="142">
      <pivotArea dataOnly="0" labelOnly="1" grandRow="1" outline="0" fieldPosition="0"/>
    </format>
    <format dxfId="141">
      <pivotArea type="all" dataOnly="0" outline="0" fieldPosition="0"/>
    </format>
    <format dxfId="140">
      <pivotArea dataOnly="0" labelOnly="1" grandRow="1" outline="0" fieldPosition="0"/>
    </format>
    <format dxfId="139">
      <pivotArea grandRow="1" outline="0" collapsedLevelsAreSubtotals="1" fieldPosition="0"/>
    </format>
    <format dxfId="138">
      <pivotArea dataOnly="0" labelOnly="1" grandRow="1" outline="0" offset="IV256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6" count="0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6" count="0"/>
        </references>
      </pivotArea>
    </format>
    <format dxfId="129">
      <pivotArea dataOnly="0" labelOnly="1" grandRow="1" outline="0" fieldPosition="0"/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3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23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sd="0"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19">
    <i>
      <x v="26"/>
      <x v="26"/>
      <x v="4"/>
      <x v="4"/>
      <x v="13"/>
      <x v="4"/>
    </i>
    <i>
      <x v="29"/>
      <x v="31"/>
      <x v="4"/>
      <x v="4"/>
      <x v="13"/>
      <x v="4"/>
    </i>
    <i>
      <x v="55"/>
    </i>
    <i>
      <x v="56"/>
      <x v="33"/>
      <x v="5"/>
      <x v="4"/>
      <x v="2"/>
      <x v="1"/>
    </i>
    <i>
      <x v="57"/>
      <x v="50"/>
      <x v="4"/>
      <x v="4"/>
      <x v="13"/>
      <x v="4"/>
    </i>
    <i>
      <x v="58"/>
      <x v="27"/>
      <x v="4"/>
      <x v="4"/>
      <x v="11"/>
      <x/>
    </i>
    <i>
      <x v="60"/>
      <x v="27"/>
      <x v="4"/>
      <x v="4"/>
      <x v="11"/>
      <x/>
    </i>
    <i>
      <x v="61"/>
      <x v="46"/>
      <x v="4"/>
      <x v="4"/>
      <x v="12"/>
      <x v="1"/>
    </i>
    <i>
      <x v="63"/>
      <x v="27"/>
      <x v="4"/>
      <x v="4"/>
      <x v="15"/>
      <x v="1"/>
    </i>
    <i>
      <x v="64"/>
      <x v="51"/>
      <x v="5"/>
      <x v="5"/>
      <x v="2"/>
      <x v="2"/>
    </i>
    <i>
      <x v="73"/>
      <x/>
      <x v="2"/>
      <x/>
      <x v="26"/>
      <x v="20"/>
    </i>
    <i>
      <x v="75"/>
      <x v="51"/>
      <x v="4"/>
      <x v="5"/>
      <x v="6"/>
      <x v="10"/>
    </i>
    <i>
      <x v="117"/>
      <x v="48"/>
      <x v="4"/>
      <x v="4"/>
      <x v="3"/>
      <x v="8"/>
    </i>
    <i>
      <x v="118"/>
      <x v="49"/>
      <x v="4"/>
      <x v="4"/>
      <x v="10"/>
      <x v="11"/>
    </i>
    <i>
      <x v="128"/>
      <x/>
      <x v="2"/>
      <x/>
      <x v="9"/>
      <x v="20"/>
    </i>
    <i>
      <x v="129"/>
      <x/>
      <x v="2"/>
      <x/>
      <x v="3"/>
      <x v="20"/>
    </i>
    <i>
      <x v="131"/>
      <x v="29"/>
      <x v="4"/>
      <x v="4"/>
      <x v="13"/>
      <x v="4"/>
    </i>
    <i>
      <x v="132"/>
      <x v="49"/>
      <x v="5"/>
      <x v="4"/>
      <x v="18"/>
      <x v="27"/>
    </i>
    <i t="grand">
      <x/>
    </i>
  </rowItems>
  <colItems count="1">
    <i/>
  </colItems>
  <pageFields count="1">
    <pageField fld="3" item="5" hier="-1"/>
  </pageFields>
  <dataFields count="1">
    <dataField name=" VALOR " fld="14" baseField="14" baseItem="1" numFmtId="44"/>
  </dataFields>
  <formats count="43">
    <format dxfId="126">
      <pivotArea type="all" dataOnly="0" outline="0" fieldPosition="0"/>
    </format>
    <format dxfId="125">
      <pivotArea outline="0" collapsedLevelsAreSubtotals="1" fieldPosition="0"/>
    </format>
    <format dxfId="124">
      <pivotArea dataOnly="0" labelOnly="1" grandRow="1" outline="0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grandRow="1" outline="0" fieldPosition="0"/>
    </format>
    <format dxfId="120">
      <pivotArea outline="0" collapsedLevelsAreSubtotals="1" fieldPosition="0"/>
    </format>
    <format dxfId="119">
      <pivotArea dataOnly="0" labelOnly="1" grandRow="1" outline="0" fieldPosition="0"/>
    </format>
    <format dxfId="118">
      <pivotArea dataOnly="0" labelOnly="1" grandRow="1" outline="0" fieldPosition="0"/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grandRow="1" outline="0" fieldPosition="0"/>
    </format>
    <format dxfId="112">
      <pivotArea field="12" type="button" dataOnly="0" labelOnly="1" outline="0" axis="axisRow" fieldPosition="1"/>
    </format>
    <format dxfId="111">
      <pivotArea field="17" type="button" dataOnly="0" labelOnly="1" outline="0" axis="axisRow" fieldPosition="2"/>
    </format>
    <format dxfId="110">
      <pivotArea field="11" type="button" dataOnly="0" labelOnly="1" outline="0" axis="axisRow" fieldPosition="3"/>
    </format>
    <format dxfId="109">
      <pivotArea field="11" type="button" dataOnly="0" labelOnly="1" outline="0" axis="axisRow" fieldPosition="3"/>
    </format>
    <format dxfId="108">
      <pivotArea field="17" type="button" dataOnly="0" labelOnly="1" outline="0" axis="axisRow" fieldPosition="2"/>
    </format>
    <format dxfId="107">
      <pivotArea field="12" type="button" dataOnly="0" labelOnly="1" outline="0" axis="axisRow" fieldPosition="1"/>
    </format>
    <format dxfId="106">
      <pivotArea field="6" type="button" dataOnly="0" labelOnly="1" outline="0" axis="axisRow" fieldPosition="0"/>
    </format>
    <format dxfId="105">
      <pivotArea field="6" type="button" dataOnly="0" labelOnly="1" outline="0" axis="axisRow" fieldPosition="0"/>
    </format>
    <format dxfId="104">
      <pivotArea field="11" type="button" dataOnly="0" labelOnly="1" outline="0" axis="axisRow" fieldPosition="3"/>
    </format>
    <format dxfId="103">
      <pivotArea grandRow="1" outline="0" collapsedLevelsAreSubtotals="1" fieldPosition="0"/>
    </format>
    <format dxfId="10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1">
      <pivotArea type="all" dataOnly="0" outline="0" fieldPosition="0"/>
    </format>
    <format dxfId="100">
      <pivotArea dataOnly="0" labelOnly="1" grandRow="1" outline="0" fieldPosition="0"/>
    </format>
    <format dxfId="99">
      <pivotArea type="all" dataOnly="0" outline="0" fieldPosition="0"/>
    </format>
    <format dxfId="98">
      <pivotArea dataOnly="0" labelOnly="1" grandRow="1" outline="0" fieldPosition="0"/>
    </format>
    <format dxfId="97">
      <pivotArea grandRow="1" outline="0" collapsedLevelsAreSubtotals="1" fieldPosition="0"/>
    </format>
    <format dxfId="96">
      <pivotArea dataOnly="0" labelOnly="1" grandRow="1" outline="0" offset="IV256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dataOnly="0" labelOnly="1" outline="0" fieldPosition="0">
        <references count="1">
          <reference field="6" count="0"/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dataOnly="0" labelOnly="1" outline="0" fieldPosition="0">
        <references count="1">
          <reference field="6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5">
      <pivotArea dataOnly="0" labelOnly="1" outline="0" fieldPosition="0">
        <references count="1">
          <reference field="3" count="1">
            <x v="5"/>
          </reference>
        </references>
      </pivotArea>
    </format>
    <format dxfId="84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4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8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14">
    <i>
      <x v="2"/>
      <x v="67"/>
      <x v="4"/>
      <x v="6"/>
      <x v="12"/>
      <x v="1"/>
    </i>
    <i>
      <x v="15"/>
      <x v="68"/>
      <x v="4"/>
      <x v="6"/>
      <x v="12"/>
      <x v="1"/>
    </i>
    <i>
      <x v="31"/>
      <x v="58"/>
      <x v="4"/>
      <x v="6"/>
      <x v="3"/>
      <x v="9"/>
    </i>
    <i>
      <x v="35"/>
      <x v="58"/>
      <x v="4"/>
      <x v="6"/>
      <x v="13"/>
      <x v="4"/>
    </i>
    <i>
      <x v="37"/>
      <x v="58"/>
      <x v="4"/>
      <x v="6"/>
      <x v="9"/>
      <x v="7"/>
    </i>
    <i>
      <x v="38"/>
      <x v="66"/>
      <x v="13"/>
      <x v="6"/>
      <x v="13"/>
      <x v="4"/>
    </i>
    <i>
      <x v="39"/>
      <x v="58"/>
      <x v="4"/>
      <x v="6"/>
      <x v="13"/>
      <x v="4"/>
    </i>
    <i>
      <x v="47"/>
      <x v="54"/>
      <x v="4"/>
      <x v="6"/>
      <x v="13"/>
      <x v="4"/>
    </i>
    <i>
      <x v="58"/>
      <x v="55"/>
      <x v="4"/>
      <x v="6"/>
      <x v="13"/>
      <x v="4"/>
    </i>
    <i>
      <x v="92"/>
      <x v="55"/>
      <x v="4"/>
      <x v="6"/>
      <x v="9"/>
      <x v="7"/>
    </i>
    <i>
      <x v="99"/>
      <x v="53"/>
      <x v="4"/>
      <x v="6"/>
      <x v="9"/>
      <x v="7"/>
    </i>
    <i>
      <x v="119"/>
      <x v="66"/>
      <x v="13"/>
      <x v="6"/>
      <x v="13"/>
      <x v="4"/>
    </i>
    <i>
      <x v="131"/>
      <x v="54"/>
      <x v="4"/>
      <x v="6"/>
      <x v="3"/>
      <x v="9"/>
    </i>
    <i t="grand">
      <x/>
    </i>
  </rowItems>
  <colItems count="1">
    <i/>
  </colItems>
  <pageFields count="1">
    <pageField fld="3" item="20" hier="-1"/>
  </pageFields>
  <dataFields count="1">
    <dataField name=" VALOR " fld="14" baseField="14" baseItem="1" numFmtId="44"/>
  </dataFields>
  <formats count="42">
    <format dxfId="83">
      <pivotArea type="all" dataOnly="0" outline="0" fieldPosition="0"/>
    </format>
    <format dxfId="82">
      <pivotArea outline="0" collapsedLevelsAreSubtotals="1" fieldPosition="0"/>
    </format>
    <format dxfId="81">
      <pivotArea dataOnly="0" labelOnly="1" grandRow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dataOnly="0" labelOnly="1" grandRow="1" outline="0" fieldPosition="0"/>
    </format>
    <format dxfId="77">
      <pivotArea outline="0" collapsedLevelsAreSubtotals="1" fieldPosition="0"/>
    </format>
    <format dxfId="76">
      <pivotArea dataOnly="0" labelOnly="1" grandRow="1" outline="0" fieldPosition="0"/>
    </format>
    <format dxfId="75">
      <pivotArea dataOnly="0" labelOnly="1" grandRow="1" outline="0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dataOnly="0" labelOnly="1" grandRow="1" outline="0" fieldPosition="0"/>
    </format>
    <format dxfId="69">
      <pivotArea field="12" type="button" dataOnly="0" labelOnly="1" outline="0" axis="axisRow" fieldPosition="1"/>
    </format>
    <format dxfId="68">
      <pivotArea field="17" type="button" dataOnly="0" labelOnly="1" outline="0" axis="axisRow" fieldPosition="2"/>
    </format>
    <format dxfId="67">
      <pivotArea field="11" type="button" dataOnly="0" labelOnly="1" outline="0" axis="axisRow" fieldPosition="3"/>
    </format>
    <format dxfId="66">
      <pivotArea field="11" type="button" dataOnly="0" labelOnly="1" outline="0" axis="axisRow" fieldPosition="3"/>
    </format>
    <format dxfId="65">
      <pivotArea field="17" type="button" dataOnly="0" labelOnly="1" outline="0" axis="axisRow" fieldPosition="2"/>
    </format>
    <format dxfId="64">
      <pivotArea field="12" type="button" dataOnly="0" labelOnly="1" outline="0" axis="axisRow" fieldPosition="1"/>
    </format>
    <format dxfId="63">
      <pivotArea field="6" type="button" dataOnly="0" labelOnly="1" outline="0" axis="axisRow" fieldPosition="0"/>
    </format>
    <format dxfId="62">
      <pivotArea field="6" type="button" dataOnly="0" labelOnly="1" outline="0" axis="axisRow" fieldPosition="0"/>
    </format>
    <format dxfId="61">
      <pivotArea field="11" type="button" dataOnly="0" labelOnly="1" outline="0" axis="axisRow" fieldPosition="3"/>
    </format>
    <format dxfId="60">
      <pivotArea grandRow="1" outline="0" collapsedLevelsAreSubtotals="1" fieldPosition="0"/>
    </format>
    <format dxfId="5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8">
      <pivotArea type="all" dataOnly="0" outline="0" fieldPosition="0"/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dataOnly="0" labelOnly="1" grandRow="1" outline="0" fieldPosition="0"/>
    </format>
    <format dxfId="54">
      <pivotArea grandRow="1" outline="0" collapsedLevelsAreSubtotals="1" fieldPosition="0"/>
    </format>
    <format dxfId="53">
      <pivotArea dataOnly="0" labelOnly="1" grandRow="1" outline="0" offset="IV256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6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6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5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compact="0" compactData="0" multipleFieldFilters="0">
  <location ref="A4:G19" firstHeaderRow="1" firstDataRow="1" firstDataCol="6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3" outline="0" showAll="0" defaultSubtotal="0">
      <items count="25">
        <item x="2"/>
        <item x="6"/>
        <item x="8"/>
        <item x="12"/>
        <item x="13"/>
        <item x="17"/>
        <item x="18"/>
        <item x="4"/>
        <item x="7"/>
        <item x="11"/>
        <item x="16"/>
        <item x="0"/>
        <item x="1"/>
        <item x="3"/>
        <item x="5"/>
        <item x="9"/>
        <item x="10"/>
        <item x="14"/>
        <item x="1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QUANTID. SOLICITADA" axis="axisRow" compact="0" outline="0" showAll="0" defaultSubtotal="0">
      <items count="30">
        <item x="2"/>
        <item x="6"/>
        <item x="14"/>
        <item x="8"/>
        <item x="24"/>
        <item x="21"/>
        <item x="9"/>
        <item x="23"/>
        <item x="20"/>
        <item x="0"/>
        <item x="3"/>
        <item x="5"/>
        <item x="1"/>
        <item x="7"/>
        <item x="4"/>
        <item x="17"/>
        <item x="22"/>
        <item x="18"/>
        <item x="16"/>
        <item x="15"/>
        <item x="19"/>
        <item x="10"/>
        <item x="11"/>
        <item x="12"/>
        <item x="13"/>
        <item x="25"/>
        <item x="26"/>
        <item x="27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0">
        <item x="1"/>
        <item x="0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3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27"/>
        <item x="4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5"/>
        <item x="1"/>
        <item x="17"/>
        <item x="14"/>
        <item x="7"/>
        <item x="26"/>
        <item x="25"/>
        <item x="0"/>
        <item x="20"/>
        <item x="8"/>
        <item x="9"/>
        <item x="3"/>
        <item x="19"/>
        <item x="2"/>
        <item x="22"/>
        <item x="4"/>
        <item x="24"/>
        <item x="16"/>
        <item x="15"/>
        <item x="6"/>
        <item x="10"/>
        <item x="11"/>
        <item x="12"/>
        <item x="13"/>
        <item x="21"/>
        <item x="23"/>
        <item x="27"/>
        <item x="28"/>
        <item x="1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VALOR "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m="1" x="12"/>
        <item x="1"/>
        <item x="4"/>
        <item x="6"/>
        <item x="0"/>
        <item x="3"/>
        <item m="1" x="11"/>
        <item x="5"/>
        <item m="1" x="13"/>
        <item m="1" x="14"/>
        <item m="1" x="15"/>
        <item m="1" x="9"/>
        <item x="2"/>
        <item x="7"/>
        <item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6"/>
    <field x="12"/>
    <field x="17"/>
    <field x="11"/>
    <field x="8"/>
    <field x="13"/>
  </rowFields>
  <rowItems count="15">
    <i>
      <x v="21"/>
      <x v="31"/>
      <x v="4"/>
      <x v="4"/>
      <x v="11"/>
      <x/>
    </i>
    <i>
      <x v="23"/>
      <x v="31"/>
      <x v="4"/>
      <x v="4"/>
      <x v="9"/>
      <x v="7"/>
    </i>
    <i>
      <x v="24"/>
      <x v="26"/>
      <x v="4"/>
      <x v="4"/>
      <x v="9"/>
      <x v="7"/>
    </i>
    <i>
      <x v="25"/>
      <x v="31"/>
      <x v="4"/>
      <x v="4"/>
      <x v="9"/>
      <x v="7"/>
    </i>
    <i>
      <x v="26"/>
      <x v="26"/>
      <x v="4"/>
      <x v="4"/>
      <x v="9"/>
      <x v="4"/>
    </i>
    <i>
      <x v="27"/>
      <x v="31"/>
      <x v="4"/>
      <x v="4"/>
      <x v="9"/>
      <x v="7"/>
    </i>
    <i>
      <x v="28"/>
      <x v="26"/>
      <x v="4"/>
      <x v="4"/>
      <x v="9"/>
      <x v="7"/>
    </i>
    <i>
      <x v="29"/>
      <x v="31"/>
      <x v="4"/>
      <x v="4"/>
      <x v="9"/>
      <x v="7"/>
    </i>
    <i>
      <x v="40"/>
      <x v="25"/>
      <x v="4"/>
      <x v="4"/>
      <x v="9"/>
      <x v="7"/>
    </i>
    <i>
      <x v="41"/>
      <x v="25"/>
      <x v="4"/>
      <x v="4"/>
      <x v="9"/>
      <x v="7"/>
    </i>
    <i>
      <x v="56"/>
      <x/>
      <x v="2"/>
      <x/>
      <x v="11"/>
      <x v="20"/>
    </i>
    <i>
      <x v="57"/>
      <x v="51"/>
      <x v="4"/>
      <x v="5"/>
      <x v="11"/>
      <x/>
    </i>
    <i>
      <x v="133"/>
      <x/>
      <x v="3"/>
      <x/>
      <x v="11"/>
      <x v="20"/>
    </i>
    <i>
      <x v="134"/>
      <x v="25"/>
      <x v="4"/>
      <x v="4"/>
      <x v="9"/>
      <x v="7"/>
    </i>
    <i t="grand">
      <x/>
    </i>
  </rowItems>
  <colItems count="1">
    <i/>
  </colItems>
  <pageFields count="1">
    <pageField fld="3" item="6" hier="-1"/>
  </pageFields>
  <dataFields count="1">
    <dataField name=" VALOR " fld="14" baseField="14" baseItem="1" numFmtId="44"/>
  </dataFields>
  <formats count="42"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grandRow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grandRow="1" outline="0" fieldPosition="0"/>
    </format>
    <format dxfId="35">
      <pivotArea outline="0" collapsedLevelsAreSubtotals="1" fieldPosition="0"/>
    </format>
    <format dxfId="34">
      <pivotArea dataOnly="0" labelOnly="1" grandRow="1" outline="0" fieldPosition="0"/>
    </format>
    <format dxfId="33">
      <pivotArea dataOnly="0" labelOnly="1" grandRow="1" outline="0" fieldPosition="0"/>
    </format>
    <format dxfId="32">
      <pivotArea grandRow="1" outline="0" collapsedLevelsAreSubtotals="1" fieldPosition="0"/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grandRow="1" outline="0" fieldPosition="0"/>
    </format>
    <format dxfId="27">
      <pivotArea field="12" type="button" dataOnly="0" labelOnly="1" outline="0" axis="axisRow" fieldPosition="1"/>
    </format>
    <format dxfId="26">
      <pivotArea field="17" type="button" dataOnly="0" labelOnly="1" outline="0" axis="axisRow" fieldPosition="2"/>
    </format>
    <format dxfId="25">
      <pivotArea field="11" type="button" dataOnly="0" labelOnly="1" outline="0" axis="axisRow" fieldPosition="3"/>
    </format>
    <format dxfId="24">
      <pivotArea field="11" type="button" dataOnly="0" labelOnly="1" outline="0" axis="axisRow" fieldPosition="3"/>
    </format>
    <format dxfId="23">
      <pivotArea field="17" type="button" dataOnly="0" labelOnly="1" outline="0" axis="axisRow" fieldPosition="2"/>
    </format>
    <format dxfId="22">
      <pivotArea field="12" type="button" dataOnly="0" labelOnly="1" outline="0" axis="axisRow" fieldPosition="1"/>
    </format>
    <format dxfId="21">
      <pivotArea field="6" type="button" dataOnly="0" labelOnly="1" outline="0" axis="axisRow" fieldPosition="0"/>
    </format>
    <format dxfId="20">
      <pivotArea field="6" type="button" dataOnly="0" labelOnly="1" outline="0" axis="axisRow" fieldPosition="0"/>
    </format>
    <format dxfId="19">
      <pivotArea field="11" type="button" dataOnly="0" labelOnly="1" outline="0" axis="axisRow" fieldPosition="3"/>
    </format>
    <format dxfId="18">
      <pivotArea grandRow="1" outline="0" collapsedLevelsAreSubtotals="1" fieldPosition="0"/>
    </format>
    <format dxfId="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">
      <pivotArea type="all" dataOnly="0" outline="0" fieldPosition="0"/>
    </format>
    <format dxfId="15">
      <pivotArea dataOnly="0" labelOnly="1" grandRow="1" outline="0" fieldPosition="0"/>
    </format>
    <format dxfId="14">
      <pivotArea type="all" dataOnly="0" outline="0" fieldPosition="0"/>
    </format>
    <format dxfId="13">
      <pivotArea dataOnly="0" labelOnly="1" grandRow="1" outline="0" fieldPosition="0"/>
    </format>
    <format dxfId="12">
      <pivotArea grandRow="1" outline="0" collapsedLevelsAreSubtotals="1" fieldPosition="0"/>
    </format>
    <format dxfId="11">
      <pivotArea dataOnly="0" labelOnly="1" grandRow="1" outline="0" offset="IV256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6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6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field="3" type="button" dataOnly="0" labelOnly="1" outline="0" axis="axisPage" fieldPosition="0"/>
    </format>
  </formats>
  <pivotTableStyleInfo name="Estilo de Tabela Dinâmica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18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1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2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2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ivotTable" Target="../pivotTables/pivot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225"/>
  <sheetViews>
    <sheetView topLeftCell="A5" workbookViewId="0">
      <selection activeCell="H12" sqref="H12"/>
    </sheetView>
  </sheetViews>
  <sheetFormatPr defaultColWidth="9.140625" defaultRowHeight="15" x14ac:dyDescent="0.25"/>
  <cols>
    <col min="1" max="1" width="12.28515625" style="17" customWidth="1"/>
    <col min="2" max="2" width="14.140625" style="17" customWidth="1"/>
    <col min="3" max="3" width="34.42578125" style="18" customWidth="1"/>
    <col min="4" max="4" width="15" style="17" customWidth="1"/>
    <col min="5" max="5" width="18.7109375" style="17" customWidth="1"/>
    <col min="6" max="6" width="11.7109375" style="17" customWidth="1"/>
    <col min="7" max="7" width="18.42578125" style="19" customWidth="1"/>
    <col min="8" max="8" width="16.85546875" style="20" customWidth="1"/>
    <col min="9" max="16384" width="9.140625" style="17"/>
  </cols>
  <sheetData>
    <row r="1" spans="1:8" s="1" customFormat="1" ht="87" hidden="1" customHeight="1" x14ac:dyDescent="0.25">
      <c r="A1" s="208" t="s">
        <v>18</v>
      </c>
      <c r="B1" s="209"/>
      <c r="C1" s="209"/>
      <c r="D1" s="209"/>
      <c r="E1" s="209"/>
      <c r="F1" s="209"/>
      <c r="G1" s="209"/>
      <c r="H1" s="210"/>
    </row>
    <row r="2" spans="1:8" s="2" customFormat="1" ht="18.75" x14ac:dyDescent="0.3">
      <c r="A2" s="211" t="s">
        <v>19</v>
      </c>
      <c r="B2" s="212"/>
      <c r="C2" s="212"/>
      <c r="D2" s="212"/>
      <c r="E2" s="212"/>
      <c r="F2" s="212"/>
      <c r="G2" s="212"/>
      <c r="H2" s="212"/>
    </row>
    <row r="3" spans="1:8" s="2" customFormat="1" ht="19.5" thickBot="1" x14ac:dyDescent="0.35">
      <c r="A3" s="3" t="s">
        <v>20</v>
      </c>
      <c r="B3" s="213" t="s">
        <v>17</v>
      </c>
      <c r="C3" s="213"/>
      <c r="D3" s="213"/>
      <c r="E3" s="4"/>
      <c r="F3" s="4"/>
      <c r="G3" s="5"/>
      <c r="H3" s="6"/>
    </row>
    <row r="4" spans="1:8" s="2" customFormat="1" ht="20.25" thickTop="1" thickBot="1" x14ac:dyDescent="0.35">
      <c r="A4" s="3" t="s">
        <v>21</v>
      </c>
      <c r="B4" s="214" t="s">
        <v>22</v>
      </c>
      <c r="C4" s="214"/>
      <c r="D4" s="3" t="s">
        <v>23</v>
      </c>
      <c r="E4" s="7">
        <v>42664</v>
      </c>
      <c r="F4" s="215" t="s">
        <v>24</v>
      </c>
      <c r="G4" s="217">
        <f ca="1">E4-E5</f>
        <v>-969</v>
      </c>
      <c r="H4" s="6"/>
    </row>
    <row r="5" spans="1:8" s="2" customFormat="1" ht="19.5" thickBot="1" x14ac:dyDescent="0.35">
      <c r="A5" s="3" t="s">
        <v>25</v>
      </c>
      <c r="B5" s="214">
        <v>153115</v>
      </c>
      <c r="C5" s="214"/>
      <c r="D5" s="3" t="s">
        <v>26</v>
      </c>
      <c r="E5" s="8">
        <f ca="1">TODAY()</f>
        <v>43633</v>
      </c>
      <c r="F5" s="216"/>
      <c r="G5" s="218"/>
      <c r="H5" s="6"/>
    </row>
    <row r="6" spans="1:8" s="2" customFormat="1" ht="10.5" customHeight="1" thickTop="1" x14ac:dyDescent="0.3">
      <c r="A6" s="3"/>
      <c r="C6" s="9"/>
      <c r="D6" s="3"/>
      <c r="E6" s="8"/>
      <c r="F6" s="10"/>
      <c r="G6" s="11"/>
      <c r="H6" s="6"/>
    </row>
    <row r="7" spans="1:8" s="2" customFormat="1" ht="19.5" thickBot="1" x14ac:dyDescent="0.35">
      <c r="A7" s="3"/>
      <c r="B7" s="12"/>
      <c r="C7" s="13"/>
      <c r="D7" s="3"/>
      <c r="E7" s="14"/>
      <c r="F7" s="15"/>
      <c r="G7" s="5"/>
      <c r="H7" s="6"/>
    </row>
    <row r="8" spans="1:8" s="2" customFormat="1" ht="22.5" customHeight="1" thickTop="1" x14ac:dyDescent="0.3">
      <c r="A8" s="16" t="s">
        <v>27</v>
      </c>
      <c r="B8" s="219" t="s">
        <v>28</v>
      </c>
      <c r="C8" s="220"/>
      <c r="D8" s="220"/>
      <c r="E8" s="220"/>
      <c r="F8" s="220"/>
      <c r="G8" s="220"/>
      <c r="H8" s="220"/>
    </row>
    <row r="9" spans="1:8" s="2" customFormat="1" ht="16.5" customHeight="1" thickBot="1" x14ac:dyDescent="0.35">
      <c r="A9" s="16"/>
      <c r="B9" s="221" t="s">
        <v>29</v>
      </c>
      <c r="C9" s="222"/>
      <c r="D9" s="222"/>
      <c r="E9" s="222"/>
      <c r="F9" s="222"/>
      <c r="G9" s="222"/>
      <c r="H9" s="222"/>
    </row>
    <row r="10" spans="1:8" ht="18" customHeight="1" thickTop="1" thickBot="1" x14ac:dyDescent="0.3"/>
    <row r="11" spans="1:8" s="26" customFormat="1" ht="31.5" x14ac:dyDescent="0.25">
      <c r="A11" s="21" t="s">
        <v>30</v>
      </c>
      <c r="B11" s="22" t="s">
        <v>31</v>
      </c>
      <c r="C11" s="23" t="s">
        <v>32</v>
      </c>
      <c r="D11" s="23" t="s">
        <v>33</v>
      </c>
      <c r="E11" s="23" t="s">
        <v>34</v>
      </c>
      <c r="F11" s="23" t="s">
        <v>35</v>
      </c>
      <c r="G11" s="24" t="s">
        <v>36</v>
      </c>
      <c r="H11" s="25" t="s">
        <v>37</v>
      </c>
    </row>
    <row r="12" spans="1:8" s="93" customFormat="1" ht="63.75" x14ac:dyDescent="0.2">
      <c r="A12" s="27">
        <v>2</v>
      </c>
      <c r="B12" s="28" t="s">
        <v>38</v>
      </c>
      <c r="C12" s="29" t="s">
        <v>39</v>
      </c>
      <c r="D12" s="30">
        <v>600</v>
      </c>
      <c r="E12" s="28">
        <f>0</f>
        <v>0</v>
      </c>
      <c r="F12" s="28">
        <f>D12-E12</f>
        <v>600</v>
      </c>
      <c r="G12" s="31"/>
      <c r="H12" s="32">
        <v>0</v>
      </c>
    </row>
    <row r="13" spans="1:8" s="40" customFormat="1" ht="89.25" x14ac:dyDescent="0.2">
      <c r="A13" s="34">
        <v>3</v>
      </c>
      <c r="B13" s="35">
        <v>14</v>
      </c>
      <c r="C13" s="36" t="s">
        <v>40</v>
      </c>
      <c r="D13" s="37">
        <v>240</v>
      </c>
      <c r="E13" s="35">
        <f>0</f>
        <v>0</v>
      </c>
      <c r="F13" s="35">
        <f t="shared" ref="F13:F76" si="0">D13-E13</f>
        <v>240</v>
      </c>
      <c r="G13" s="38"/>
      <c r="H13" s="39">
        <v>3</v>
      </c>
    </row>
    <row r="14" spans="1:8" s="40" customFormat="1" ht="89.25" x14ac:dyDescent="0.2">
      <c r="A14" s="34">
        <v>4</v>
      </c>
      <c r="B14" s="35">
        <v>13</v>
      </c>
      <c r="C14" s="36" t="s">
        <v>41</v>
      </c>
      <c r="D14" s="37">
        <v>240</v>
      </c>
      <c r="E14" s="35">
        <f>0</f>
        <v>0</v>
      </c>
      <c r="F14" s="35">
        <f t="shared" si="0"/>
        <v>240</v>
      </c>
      <c r="G14" s="38"/>
      <c r="H14" s="39">
        <v>3.5</v>
      </c>
    </row>
    <row r="15" spans="1:8" s="40" customFormat="1" ht="89.25" x14ac:dyDescent="0.2">
      <c r="A15" s="34">
        <v>5</v>
      </c>
      <c r="B15" s="35">
        <v>14</v>
      </c>
      <c r="C15" s="36" t="s">
        <v>42</v>
      </c>
      <c r="D15" s="37">
        <v>240</v>
      </c>
      <c r="E15" s="35">
        <f>0</f>
        <v>0</v>
      </c>
      <c r="F15" s="35">
        <f t="shared" si="0"/>
        <v>240</v>
      </c>
      <c r="G15" s="38"/>
      <c r="H15" s="39">
        <v>2.95</v>
      </c>
    </row>
    <row r="16" spans="1:8" s="40" customFormat="1" ht="89.25" x14ac:dyDescent="0.2">
      <c r="A16" s="34">
        <v>6</v>
      </c>
      <c r="B16" s="35">
        <v>27</v>
      </c>
      <c r="C16" s="36" t="s">
        <v>43</v>
      </c>
      <c r="D16" s="37">
        <v>300</v>
      </c>
      <c r="E16" s="35">
        <f>0</f>
        <v>0</v>
      </c>
      <c r="F16" s="35">
        <f t="shared" si="0"/>
        <v>300</v>
      </c>
      <c r="G16" s="38"/>
      <c r="H16" s="39">
        <v>1.95</v>
      </c>
    </row>
    <row r="17" spans="1:8" s="40" customFormat="1" ht="76.5" x14ac:dyDescent="0.2">
      <c r="A17" s="34">
        <v>7</v>
      </c>
      <c r="B17" s="35">
        <v>27</v>
      </c>
      <c r="C17" s="36" t="s">
        <v>44</v>
      </c>
      <c r="D17" s="37">
        <v>2400</v>
      </c>
      <c r="E17" s="35">
        <f>0</f>
        <v>0</v>
      </c>
      <c r="F17" s="35">
        <f t="shared" si="0"/>
        <v>2400</v>
      </c>
      <c r="G17" s="38"/>
      <c r="H17" s="39">
        <v>2.5</v>
      </c>
    </row>
    <row r="18" spans="1:8" s="44" customFormat="1" ht="76.5" x14ac:dyDescent="0.2">
      <c r="A18" s="41">
        <v>8</v>
      </c>
      <c r="B18" s="35">
        <v>15</v>
      </c>
      <c r="C18" s="36" t="s">
        <v>45</v>
      </c>
      <c r="D18" s="42">
        <v>1200</v>
      </c>
      <c r="E18" s="35">
        <f>0</f>
        <v>0</v>
      </c>
      <c r="F18" s="35">
        <f t="shared" si="0"/>
        <v>1200</v>
      </c>
      <c r="G18" s="38"/>
      <c r="H18" s="43">
        <v>0.4</v>
      </c>
    </row>
    <row r="19" spans="1:8" s="40" customFormat="1" ht="38.25" x14ac:dyDescent="0.2">
      <c r="A19" s="34">
        <v>9</v>
      </c>
      <c r="B19" s="35">
        <v>3</v>
      </c>
      <c r="C19" s="36" t="s">
        <v>46</v>
      </c>
      <c r="D19" s="37">
        <v>600</v>
      </c>
      <c r="E19" s="35">
        <f>0</f>
        <v>0</v>
      </c>
      <c r="F19" s="35">
        <f t="shared" si="0"/>
        <v>600</v>
      </c>
      <c r="G19" s="38"/>
      <c r="H19" s="39">
        <v>3.49</v>
      </c>
    </row>
    <row r="20" spans="1:8" s="40" customFormat="1" ht="63.75" x14ac:dyDescent="0.2">
      <c r="A20" s="34">
        <v>10</v>
      </c>
      <c r="B20" s="35">
        <v>13</v>
      </c>
      <c r="C20" s="36" t="s">
        <v>47</v>
      </c>
      <c r="D20" s="37">
        <v>480</v>
      </c>
      <c r="E20" s="35">
        <f>0</f>
        <v>0</v>
      </c>
      <c r="F20" s="35">
        <f t="shared" si="0"/>
        <v>480</v>
      </c>
      <c r="G20" s="38"/>
      <c r="H20" s="39">
        <v>19.899999999999999</v>
      </c>
    </row>
    <row r="21" spans="1:8" s="40" customFormat="1" ht="63.75" x14ac:dyDescent="0.2">
      <c r="A21" s="34">
        <v>11</v>
      </c>
      <c r="B21" s="35">
        <v>13</v>
      </c>
      <c r="C21" s="36" t="s">
        <v>48</v>
      </c>
      <c r="D21" s="37">
        <v>180</v>
      </c>
      <c r="E21" s="35">
        <f>0</f>
        <v>0</v>
      </c>
      <c r="F21" s="35">
        <f t="shared" si="0"/>
        <v>180</v>
      </c>
      <c r="G21" s="38"/>
      <c r="H21" s="39">
        <v>0.85</v>
      </c>
    </row>
    <row r="22" spans="1:8" s="40" customFormat="1" ht="63.75" x14ac:dyDescent="0.2">
      <c r="A22" s="34">
        <v>12</v>
      </c>
      <c r="B22" s="35">
        <v>14</v>
      </c>
      <c r="C22" s="36" t="s">
        <v>49</v>
      </c>
      <c r="D22" s="37">
        <v>1920</v>
      </c>
      <c r="E22" s="35">
        <f>0</f>
        <v>0</v>
      </c>
      <c r="F22" s="35">
        <f t="shared" si="0"/>
        <v>1920</v>
      </c>
      <c r="G22" s="38"/>
      <c r="H22" s="39">
        <v>0.56999999999999995</v>
      </c>
    </row>
    <row r="23" spans="1:8" s="33" customFormat="1" ht="63.75" x14ac:dyDescent="0.2">
      <c r="A23" s="27">
        <v>13</v>
      </c>
      <c r="B23" s="28" t="s">
        <v>38</v>
      </c>
      <c r="C23" s="29" t="s">
        <v>50</v>
      </c>
      <c r="D23" s="30">
        <v>2400</v>
      </c>
      <c r="E23" s="28">
        <f>0</f>
        <v>0</v>
      </c>
      <c r="F23" s="28">
        <f t="shared" si="0"/>
        <v>2400</v>
      </c>
      <c r="G23" s="31"/>
      <c r="H23" s="32">
        <v>0</v>
      </c>
    </row>
    <row r="24" spans="1:8" s="40" customFormat="1" ht="51" x14ac:dyDescent="0.2">
      <c r="A24" s="34">
        <v>14</v>
      </c>
      <c r="B24" s="35">
        <v>21</v>
      </c>
      <c r="C24" s="36" t="s">
        <v>51</v>
      </c>
      <c r="D24" s="37">
        <v>3600</v>
      </c>
      <c r="E24" s="35">
        <f>0</f>
        <v>0</v>
      </c>
      <c r="F24" s="35">
        <f t="shared" si="0"/>
        <v>3600</v>
      </c>
      <c r="G24" s="38"/>
      <c r="H24" s="39">
        <v>0.25</v>
      </c>
    </row>
    <row r="25" spans="1:8" s="40" customFormat="1" ht="63.75" x14ac:dyDescent="0.2">
      <c r="A25" s="34">
        <v>15</v>
      </c>
      <c r="B25" s="35">
        <v>7</v>
      </c>
      <c r="C25" s="36" t="s">
        <v>52</v>
      </c>
      <c r="D25" s="37">
        <v>3600</v>
      </c>
      <c r="E25" s="35">
        <f>0</f>
        <v>0</v>
      </c>
      <c r="F25" s="35">
        <f t="shared" si="0"/>
        <v>3600</v>
      </c>
      <c r="G25" s="38"/>
      <c r="H25" s="39">
        <v>0.6</v>
      </c>
    </row>
    <row r="26" spans="1:8" s="40" customFormat="1" ht="51" x14ac:dyDescent="0.2">
      <c r="A26" s="45">
        <v>16</v>
      </c>
      <c r="B26" s="46">
        <v>8</v>
      </c>
      <c r="C26" s="47" t="s">
        <v>53</v>
      </c>
      <c r="D26" s="48">
        <v>840</v>
      </c>
      <c r="E26" s="46">
        <f>0</f>
        <v>0</v>
      </c>
      <c r="F26" s="46">
        <f t="shared" si="0"/>
        <v>840</v>
      </c>
      <c r="G26" s="49"/>
      <c r="H26" s="50">
        <v>2.52</v>
      </c>
    </row>
    <row r="27" spans="1:8" s="40" customFormat="1" ht="38.25" x14ac:dyDescent="0.2">
      <c r="A27" s="45">
        <v>17</v>
      </c>
      <c r="B27" s="46">
        <v>8</v>
      </c>
      <c r="C27" s="47" t="s">
        <v>54</v>
      </c>
      <c r="D27" s="48">
        <v>840</v>
      </c>
      <c r="E27" s="46">
        <f>0</f>
        <v>0</v>
      </c>
      <c r="F27" s="46">
        <f t="shared" si="0"/>
        <v>840</v>
      </c>
      <c r="G27" s="49"/>
      <c r="H27" s="50">
        <v>2.5499999999999998</v>
      </c>
    </row>
    <row r="28" spans="1:8" s="40" customFormat="1" ht="102" x14ac:dyDescent="0.2">
      <c r="A28" s="34">
        <v>18</v>
      </c>
      <c r="B28" s="35">
        <v>6</v>
      </c>
      <c r="C28" s="36" t="s">
        <v>55</v>
      </c>
      <c r="D28" s="51">
        <v>3000</v>
      </c>
      <c r="E28" s="35">
        <f>0</f>
        <v>0</v>
      </c>
      <c r="F28" s="35">
        <f t="shared" si="0"/>
        <v>3000</v>
      </c>
      <c r="G28" s="38"/>
      <c r="H28" s="39">
        <v>0.5</v>
      </c>
    </row>
    <row r="29" spans="1:8" s="44" customFormat="1" ht="102" x14ac:dyDescent="0.2">
      <c r="A29" s="41">
        <v>19</v>
      </c>
      <c r="B29" s="35">
        <v>24</v>
      </c>
      <c r="C29" s="36" t="s">
        <v>56</v>
      </c>
      <c r="D29" s="42">
        <v>6000</v>
      </c>
      <c r="E29" s="35">
        <f>0</f>
        <v>0</v>
      </c>
      <c r="F29" s="35">
        <f t="shared" si="0"/>
        <v>6000</v>
      </c>
      <c r="G29" s="38"/>
      <c r="H29" s="43">
        <v>0.32</v>
      </c>
    </row>
    <row r="30" spans="1:8" s="44" customFormat="1" ht="102" x14ac:dyDescent="0.2">
      <c r="A30" s="41">
        <v>20</v>
      </c>
      <c r="B30" s="35">
        <v>24</v>
      </c>
      <c r="C30" s="36" t="s">
        <v>57</v>
      </c>
      <c r="D30" s="42">
        <v>3600</v>
      </c>
      <c r="E30" s="35">
        <f>0</f>
        <v>0</v>
      </c>
      <c r="F30" s="35">
        <f t="shared" si="0"/>
        <v>3600</v>
      </c>
      <c r="G30" s="38"/>
      <c r="H30" s="43">
        <v>0.32</v>
      </c>
    </row>
    <row r="31" spans="1:8" s="44" customFormat="1" ht="114.75" x14ac:dyDescent="0.2">
      <c r="A31" s="41">
        <v>21</v>
      </c>
      <c r="B31" s="35">
        <v>24</v>
      </c>
      <c r="C31" s="36" t="s">
        <v>58</v>
      </c>
      <c r="D31" s="42">
        <v>2400</v>
      </c>
      <c r="E31" s="35">
        <f>0</f>
        <v>0</v>
      </c>
      <c r="F31" s="35">
        <f t="shared" si="0"/>
        <v>2400</v>
      </c>
      <c r="G31" s="38"/>
      <c r="H31" s="43">
        <v>0.32</v>
      </c>
    </row>
    <row r="32" spans="1:8" s="40" customFormat="1" ht="38.25" x14ac:dyDescent="0.2">
      <c r="A32" s="34">
        <v>22</v>
      </c>
      <c r="B32" s="35">
        <v>14</v>
      </c>
      <c r="C32" s="36" t="s">
        <v>59</v>
      </c>
      <c r="D32" s="37">
        <v>240</v>
      </c>
      <c r="E32" s="35">
        <f>0</f>
        <v>0</v>
      </c>
      <c r="F32" s="35">
        <f t="shared" si="0"/>
        <v>240</v>
      </c>
      <c r="G32" s="38"/>
      <c r="H32" s="39">
        <v>1.3</v>
      </c>
    </row>
    <row r="33" spans="1:8" s="40" customFormat="1" ht="38.25" x14ac:dyDescent="0.2">
      <c r="A33" s="34">
        <v>23</v>
      </c>
      <c r="B33" s="35">
        <v>14</v>
      </c>
      <c r="C33" s="36" t="s">
        <v>60</v>
      </c>
      <c r="D33" s="37">
        <v>240</v>
      </c>
      <c r="E33" s="35">
        <f>0</f>
        <v>0</v>
      </c>
      <c r="F33" s="35">
        <f t="shared" si="0"/>
        <v>240</v>
      </c>
      <c r="G33" s="38"/>
      <c r="H33" s="39">
        <v>1.3</v>
      </c>
    </row>
    <row r="34" spans="1:8" s="40" customFormat="1" ht="38.25" x14ac:dyDescent="0.2">
      <c r="A34" s="34">
        <v>24</v>
      </c>
      <c r="B34" s="35">
        <v>14</v>
      </c>
      <c r="C34" s="36" t="s">
        <v>61</v>
      </c>
      <c r="D34" s="37">
        <v>240</v>
      </c>
      <c r="E34" s="35">
        <f>0</f>
        <v>0</v>
      </c>
      <c r="F34" s="35">
        <f t="shared" si="0"/>
        <v>240</v>
      </c>
      <c r="G34" s="38"/>
      <c r="H34" s="39">
        <v>1.5</v>
      </c>
    </row>
    <row r="35" spans="1:8" s="40" customFormat="1" ht="38.25" x14ac:dyDescent="0.2">
      <c r="A35" s="34">
        <v>25</v>
      </c>
      <c r="B35" s="35">
        <v>14</v>
      </c>
      <c r="C35" s="36" t="s">
        <v>62</v>
      </c>
      <c r="D35" s="37">
        <v>240</v>
      </c>
      <c r="E35" s="35">
        <f>0</f>
        <v>0</v>
      </c>
      <c r="F35" s="35">
        <f t="shared" si="0"/>
        <v>240</v>
      </c>
      <c r="G35" s="38"/>
      <c r="H35" s="39">
        <v>1.3</v>
      </c>
    </row>
    <row r="36" spans="1:8" s="40" customFormat="1" ht="51" x14ac:dyDescent="0.2">
      <c r="A36" s="34">
        <v>26</v>
      </c>
      <c r="B36" s="35">
        <v>14</v>
      </c>
      <c r="C36" s="36" t="s">
        <v>63</v>
      </c>
      <c r="D36" s="37">
        <v>5400</v>
      </c>
      <c r="E36" s="35">
        <f>0</f>
        <v>0</v>
      </c>
      <c r="F36" s="35">
        <f t="shared" si="0"/>
        <v>5400</v>
      </c>
      <c r="G36" s="38"/>
      <c r="H36" s="39">
        <v>0.85</v>
      </c>
    </row>
    <row r="37" spans="1:8" s="40" customFormat="1" ht="51" x14ac:dyDescent="0.2">
      <c r="A37" s="34">
        <v>27</v>
      </c>
      <c r="B37" s="35">
        <v>13</v>
      </c>
      <c r="C37" s="36" t="s">
        <v>64</v>
      </c>
      <c r="D37" s="37">
        <v>5400</v>
      </c>
      <c r="E37" s="35">
        <f>0</f>
        <v>0</v>
      </c>
      <c r="F37" s="35">
        <f t="shared" si="0"/>
        <v>5400</v>
      </c>
      <c r="G37" s="38"/>
      <c r="H37" s="39">
        <v>0.85</v>
      </c>
    </row>
    <row r="38" spans="1:8" s="40" customFormat="1" ht="51" x14ac:dyDescent="0.2">
      <c r="A38" s="34">
        <v>28</v>
      </c>
      <c r="B38" s="35">
        <v>14</v>
      </c>
      <c r="C38" s="36" t="s">
        <v>65</v>
      </c>
      <c r="D38" s="37">
        <v>5400</v>
      </c>
      <c r="E38" s="35">
        <f>0</f>
        <v>0</v>
      </c>
      <c r="F38" s="35">
        <f t="shared" si="0"/>
        <v>5400</v>
      </c>
      <c r="G38" s="38"/>
      <c r="H38" s="39">
        <v>0.85</v>
      </c>
    </row>
    <row r="39" spans="1:8" s="40" customFormat="1" ht="76.5" x14ac:dyDescent="0.2">
      <c r="A39" s="34">
        <v>29</v>
      </c>
      <c r="B39" s="35">
        <v>14</v>
      </c>
      <c r="C39" s="36" t="s">
        <v>66</v>
      </c>
      <c r="D39" s="37">
        <v>5400</v>
      </c>
      <c r="E39" s="35">
        <f>0</f>
        <v>0</v>
      </c>
      <c r="F39" s="35">
        <f t="shared" si="0"/>
        <v>5400</v>
      </c>
      <c r="G39" s="38"/>
      <c r="H39" s="39">
        <v>0.85</v>
      </c>
    </row>
    <row r="40" spans="1:8" s="44" customFormat="1" ht="76.5" x14ac:dyDescent="0.2">
      <c r="A40" s="41">
        <v>30</v>
      </c>
      <c r="B40" s="35">
        <v>15</v>
      </c>
      <c r="C40" s="36" t="s">
        <v>67</v>
      </c>
      <c r="D40" s="42">
        <v>240</v>
      </c>
      <c r="E40" s="35">
        <f>0</f>
        <v>0</v>
      </c>
      <c r="F40" s="35">
        <f t="shared" si="0"/>
        <v>240</v>
      </c>
      <c r="G40" s="38"/>
      <c r="H40" s="43">
        <v>0.2</v>
      </c>
    </row>
    <row r="41" spans="1:8" s="40" customFormat="1" ht="76.5" x14ac:dyDescent="0.2">
      <c r="A41" s="34">
        <v>31</v>
      </c>
      <c r="B41" s="35">
        <v>7</v>
      </c>
      <c r="C41" s="36" t="s">
        <v>68</v>
      </c>
      <c r="D41" s="37">
        <v>240</v>
      </c>
      <c r="E41" s="35">
        <f>0</f>
        <v>0</v>
      </c>
      <c r="F41" s="35">
        <f t="shared" si="0"/>
        <v>240</v>
      </c>
      <c r="G41" s="38"/>
      <c r="H41" s="39">
        <v>0.17</v>
      </c>
    </row>
    <row r="42" spans="1:8" s="40" customFormat="1" ht="76.5" x14ac:dyDescent="0.2">
      <c r="A42" s="34">
        <v>33</v>
      </c>
      <c r="B42" s="35">
        <v>18</v>
      </c>
      <c r="C42" s="36" t="s">
        <v>69</v>
      </c>
      <c r="D42" s="37">
        <v>240</v>
      </c>
      <c r="E42" s="35">
        <f>0</f>
        <v>0</v>
      </c>
      <c r="F42" s="35">
        <f t="shared" si="0"/>
        <v>240</v>
      </c>
      <c r="G42" s="38"/>
      <c r="H42" s="39">
        <v>0.22</v>
      </c>
    </row>
    <row r="43" spans="1:8" s="44" customFormat="1" ht="51" x14ac:dyDescent="0.2">
      <c r="A43" s="41">
        <v>35</v>
      </c>
      <c r="B43" s="35">
        <v>15</v>
      </c>
      <c r="C43" s="36" t="s">
        <v>70</v>
      </c>
      <c r="D43" s="42">
        <v>240</v>
      </c>
      <c r="E43" s="35">
        <f>0</f>
        <v>0</v>
      </c>
      <c r="F43" s="35">
        <f t="shared" si="0"/>
        <v>240</v>
      </c>
      <c r="G43" s="38"/>
      <c r="H43" s="43">
        <v>0.2</v>
      </c>
    </row>
    <row r="44" spans="1:8" s="40" customFormat="1" ht="51" x14ac:dyDescent="0.2">
      <c r="A44" s="34">
        <v>36</v>
      </c>
      <c r="B44" s="35">
        <v>1</v>
      </c>
      <c r="C44" s="36" t="s">
        <v>71</v>
      </c>
      <c r="D44" s="37">
        <v>240</v>
      </c>
      <c r="E44" s="35">
        <f>0</f>
        <v>0</v>
      </c>
      <c r="F44" s="35">
        <f t="shared" si="0"/>
        <v>240</v>
      </c>
      <c r="G44" s="38"/>
      <c r="H44" s="39">
        <v>0.22</v>
      </c>
    </row>
    <row r="45" spans="1:8" s="44" customFormat="1" ht="51" x14ac:dyDescent="0.2">
      <c r="A45" s="41">
        <v>37</v>
      </c>
      <c r="B45" s="35">
        <v>15</v>
      </c>
      <c r="C45" s="36" t="s">
        <v>72</v>
      </c>
      <c r="D45" s="42">
        <v>3600</v>
      </c>
      <c r="E45" s="35">
        <f>0</f>
        <v>0</v>
      </c>
      <c r="F45" s="35">
        <f t="shared" si="0"/>
        <v>3600</v>
      </c>
      <c r="G45" s="38"/>
      <c r="H45" s="43">
        <v>0.38</v>
      </c>
    </row>
    <row r="46" spans="1:8" s="33" customFormat="1" ht="25.5" x14ac:dyDescent="0.2">
      <c r="A46" s="27">
        <v>38</v>
      </c>
      <c r="B46" s="28" t="s">
        <v>38</v>
      </c>
      <c r="C46" s="29" t="s">
        <v>73</v>
      </c>
      <c r="D46" s="30">
        <v>600</v>
      </c>
      <c r="E46" s="28">
        <f>0</f>
        <v>0</v>
      </c>
      <c r="F46" s="28">
        <f t="shared" si="0"/>
        <v>600</v>
      </c>
      <c r="G46" s="31"/>
      <c r="H46" s="32">
        <v>0</v>
      </c>
    </row>
    <row r="47" spans="1:8" s="40" customFormat="1" ht="38.25" x14ac:dyDescent="0.2">
      <c r="A47" s="34">
        <v>39</v>
      </c>
      <c r="B47" s="35">
        <v>3</v>
      </c>
      <c r="C47" s="36" t="s">
        <v>74</v>
      </c>
      <c r="D47" s="51">
        <v>3000</v>
      </c>
      <c r="E47" s="35">
        <f>0</f>
        <v>0</v>
      </c>
      <c r="F47" s="35">
        <f t="shared" si="0"/>
        <v>3000</v>
      </c>
      <c r="G47" s="38"/>
      <c r="H47" s="39">
        <v>0.95</v>
      </c>
    </row>
    <row r="48" spans="1:8" s="40" customFormat="1" ht="38.25" x14ac:dyDescent="0.2">
      <c r="A48" s="34">
        <v>40</v>
      </c>
      <c r="B48" s="35">
        <v>3</v>
      </c>
      <c r="C48" s="36" t="s">
        <v>75</v>
      </c>
      <c r="D48" s="51">
        <v>2400</v>
      </c>
      <c r="E48" s="35">
        <f>0</f>
        <v>0</v>
      </c>
      <c r="F48" s="35">
        <f t="shared" si="0"/>
        <v>2400</v>
      </c>
      <c r="G48" s="38"/>
      <c r="H48" s="39">
        <v>0.99</v>
      </c>
    </row>
    <row r="49" spans="1:8" s="44" customFormat="1" ht="38.25" x14ac:dyDescent="0.2">
      <c r="A49" s="41">
        <v>41</v>
      </c>
      <c r="B49" s="35">
        <v>24</v>
      </c>
      <c r="C49" s="36" t="s">
        <v>76</v>
      </c>
      <c r="D49" s="42">
        <v>1200</v>
      </c>
      <c r="E49" s="35">
        <f>0</f>
        <v>0</v>
      </c>
      <c r="F49" s="35">
        <f t="shared" si="0"/>
        <v>1200</v>
      </c>
      <c r="G49" s="38"/>
      <c r="H49" s="43">
        <v>1.29</v>
      </c>
    </row>
    <row r="50" spans="1:8" s="40" customFormat="1" ht="63.75" x14ac:dyDescent="0.2">
      <c r="A50" s="34">
        <v>42</v>
      </c>
      <c r="B50" s="35">
        <v>14</v>
      </c>
      <c r="C50" s="36" t="s">
        <v>77</v>
      </c>
      <c r="D50" s="37">
        <v>1200</v>
      </c>
      <c r="E50" s="35">
        <f>0</f>
        <v>0</v>
      </c>
      <c r="F50" s="35">
        <f t="shared" si="0"/>
        <v>1200</v>
      </c>
      <c r="G50" s="38"/>
      <c r="H50" s="39">
        <v>1.2</v>
      </c>
    </row>
    <row r="51" spans="1:8" s="40" customFormat="1" ht="63.75" x14ac:dyDescent="0.2">
      <c r="A51" s="34">
        <v>43</v>
      </c>
      <c r="B51" s="35">
        <v>1</v>
      </c>
      <c r="C51" s="36" t="s">
        <v>78</v>
      </c>
      <c r="D51" s="51">
        <v>1800</v>
      </c>
      <c r="E51" s="35">
        <f>0</f>
        <v>0</v>
      </c>
      <c r="F51" s="52">
        <f>D51-E51</f>
        <v>1800</v>
      </c>
      <c r="G51" s="38"/>
      <c r="H51" s="39">
        <v>1.7</v>
      </c>
    </row>
    <row r="52" spans="1:8" s="40" customFormat="1" ht="63.75" x14ac:dyDescent="0.2">
      <c r="A52" s="34">
        <v>46</v>
      </c>
      <c r="B52" s="35">
        <v>7</v>
      </c>
      <c r="C52" s="36" t="s">
        <v>79</v>
      </c>
      <c r="D52" s="37">
        <v>1200</v>
      </c>
      <c r="E52" s="35">
        <f>0</f>
        <v>0</v>
      </c>
      <c r="F52" s="35">
        <f t="shared" si="0"/>
        <v>1200</v>
      </c>
      <c r="G52" s="38"/>
      <c r="H52" s="39">
        <v>3.23</v>
      </c>
    </row>
    <row r="53" spans="1:8" s="40" customFormat="1" ht="89.25" x14ac:dyDescent="0.2">
      <c r="A53" s="34">
        <v>47</v>
      </c>
      <c r="B53" s="35">
        <v>14</v>
      </c>
      <c r="C53" s="36" t="s">
        <v>80</v>
      </c>
      <c r="D53" s="37">
        <v>4200</v>
      </c>
      <c r="E53" s="35">
        <f>0</f>
        <v>0</v>
      </c>
      <c r="F53" s="35">
        <f t="shared" si="0"/>
        <v>4200</v>
      </c>
      <c r="G53" s="38" t="s">
        <v>81</v>
      </c>
      <c r="H53" s="39">
        <v>0.49</v>
      </c>
    </row>
    <row r="54" spans="1:8" s="40" customFormat="1" ht="51" x14ac:dyDescent="0.2">
      <c r="A54" s="34">
        <v>48</v>
      </c>
      <c r="B54" s="35">
        <v>7</v>
      </c>
      <c r="C54" s="36" t="s">
        <v>82</v>
      </c>
      <c r="D54" s="37">
        <v>1440</v>
      </c>
      <c r="E54" s="35">
        <f>0</f>
        <v>0</v>
      </c>
      <c r="F54" s="35">
        <f t="shared" si="0"/>
        <v>1440</v>
      </c>
      <c r="G54" s="38"/>
      <c r="H54" s="39">
        <v>0.94</v>
      </c>
    </row>
    <row r="55" spans="1:8" s="40" customFormat="1" ht="51" x14ac:dyDescent="0.2">
      <c r="A55" s="34">
        <v>49</v>
      </c>
      <c r="B55" s="35">
        <v>13</v>
      </c>
      <c r="C55" s="36" t="s">
        <v>83</v>
      </c>
      <c r="D55" s="37">
        <v>240</v>
      </c>
      <c r="E55" s="35">
        <f>0</f>
        <v>0</v>
      </c>
      <c r="F55" s="35">
        <f t="shared" si="0"/>
        <v>240</v>
      </c>
      <c r="G55" s="38"/>
      <c r="H55" s="39">
        <v>2.65</v>
      </c>
    </row>
    <row r="56" spans="1:8" s="40" customFormat="1" ht="63.75" x14ac:dyDescent="0.2">
      <c r="A56" s="34">
        <v>50</v>
      </c>
      <c r="B56" s="35">
        <v>13</v>
      </c>
      <c r="C56" s="36" t="s">
        <v>84</v>
      </c>
      <c r="D56" s="37">
        <v>300</v>
      </c>
      <c r="E56" s="35">
        <f>0</f>
        <v>0</v>
      </c>
      <c r="F56" s="35">
        <f t="shared" si="0"/>
        <v>300</v>
      </c>
      <c r="G56" s="38"/>
      <c r="H56" s="39">
        <v>3.15</v>
      </c>
    </row>
    <row r="57" spans="1:8" s="40" customFormat="1" ht="63.75" x14ac:dyDescent="0.2">
      <c r="A57" s="34">
        <v>51</v>
      </c>
      <c r="B57" s="35">
        <v>2</v>
      </c>
      <c r="C57" s="36" t="s">
        <v>85</v>
      </c>
      <c r="D57" s="37">
        <v>480</v>
      </c>
      <c r="E57" s="35">
        <f>0</f>
        <v>0</v>
      </c>
      <c r="F57" s="35">
        <f t="shared" si="0"/>
        <v>480</v>
      </c>
      <c r="G57" s="38"/>
      <c r="H57" s="39">
        <v>4.5999999999999996</v>
      </c>
    </row>
    <row r="58" spans="1:8" s="40" customFormat="1" ht="51" x14ac:dyDescent="0.2">
      <c r="A58" s="34">
        <v>52</v>
      </c>
      <c r="B58" s="35">
        <v>13</v>
      </c>
      <c r="C58" s="36" t="s">
        <v>86</v>
      </c>
      <c r="D58" s="37">
        <v>600</v>
      </c>
      <c r="E58" s="35">
        <f>0</f>
        <v>0</v>
      </c>
      <c r="F58" s="35">
        <f t="shared" si="0"/>
        <v>600</v>
      </c>
      <c r="G58" s="38"/>
      <c r="H58" s="39">
        <v>6.8</v>
      </c>
    </row>
    <row r="59" spans="1:8" s="40" customFormat="1" ht="89.25" x14ac:dyDescent="0.2">
      <c r="A59" s="53">
        <v>54</v>
      </c>
      <c r="B59" s="54">
        <v>8</v>
      </c>
      <c r="C59" s="55" t="s">
        <v>87</v>
      </c>
      <c r="D59" s="56">
        <v>6000</v>
      </c>
      <c r="E59" s="54">
        <v>6000</v>
      </c>
      <c r="F59" s="54">
        <f t="shared" si="0"/>
        <v>0</v>
      </c>
      <c r="G59" s="57">
        <f>6000-6000</f>
        <v>0</v>
      </c>
      <c r="H59" s="58">
        <v>3.4</v>
      </c>
    </row>
    <row r="60" spans="1:8" s="40" customFormat="1" ht="89.25" x14ac:dyDescent="0.2">
      <c r="A60" s="53">
        <v>56</v>
      </c>
      <c r="B60" s="54">
        <v>8</v>
      </c>
      <c r="C60" s="55" t="s">
        <v>88</v>
      </c>
      <c r="D60" s="56">
        <v>3600</v>
      </c>
      <c r="E60" s="54">
        <v>3600</v>
      </c>
      <c r="F60" s="54">
        <f t="shared" si="0"/>
        <v>0</v>
      </c>
      <c r="G60" s="57">
        <f>3600-3600</f>
        <v>0</v>
      </c>
      <c r="H60" s="58">
        <v>1.05</v>
      </c>
    </row>
    <row r="61" spans="1:8" s="44" customFormat="1" ht="63.75" x14ac:dyDescent="0.2">
      <c r="A61" s="41">
        <v>57</v>
      </c>
      <c r="B61" s="35">
        <v>24</v>
      </c>
      <c r="C61" s="36" t="s">
        <v>89</v>
      </c>
      <c r="D61" s="42">
        <v>600</v>
      </c>
      <c r="E61" s="35">
        <f>0</f>
        <v>0</v>
      </c>
      <c r="F61" s="35">
        <f t="shared" si="0"/>
        <v>600</v>
      </c>
      <c r="G61" s="38"/>
      <c r="H61" s="43">
        <v>0.99</v>
      </c>
    </row>
    <row r="62" spans="1:8" s="33" customFormat="1" ht="102" x14ac:dyDescent="0.2">
      <c r="A62" s="27">
        <v>58</v>
      </c>
      <c r="B62" s="28" t="s">
        <v>38</v>
      </c>
      <c r="C62" s="29" t="s">
        <v>90</v>
      </c>
      <c r="D62" s="30">
        <v>4200</v>
      </c>
      <c r="E62" s="28">
        <f>0</f>
        <v>0</v>
      </c>
      <c r="F62" s="28">
        <f t="shared" si="0"/>
        <v>4200</v>
      </c>
      <c r="G62" s="31"/>
      <c r="H62" s="32"/>
    </row>
    <row r="63" spans="1:8" s="40" customFormat="1" ht="51" x14ac:dyDescent="0.2">
      <c r="A63" s="45">
        <v>65</v>
      </c>
      <c r="B63" s="46">
        <v>8</v>
      </c>
      <c r="C63" s="47" t="s">
        <v>91</v>
      </c>
      <c r="D63" s="48">
        <v>3000</v>
      </c>
      <c r="E63" s="46">
        <f>0</f>
        <v>0</v>
      </c>
      <c r="F63" s="46">
        <f t="shared" si="0"/>
        <v>3000</v>
      </c>
      <c r="G63" s="49"/>
      <c r="H63" s="50">
        <v>0.11</v>
      </c>
    </row>
    <row r="64" spans="1:8" s="40" customFormat="1" ht="51" x14ac:dyDescent="0.2">
      <c r="A64" s="45">
        <v>66</v>
      </c>
      <c r="B64" s="46">
        <v>8</v>
      </c>
      <c r="C64" s="47" t="s">
        <v>92</v>
      </c>
      <c r="D64" s="48">
        <v>3000</v>
      </c>
      <c r="E64" s="46">
        <f>0</f>
        <v>0</v>
      </c>
      <c r="F64" s="46">
        <f t="shared" si="0"/>
        <v>3000</v>
      </c>
      <c r="G64" s="49"/>
      <c r="H64" s="50">
        <v>0.12</v>
      </c>
    </row>
    <row r="65" spans="1:8" s="40" customFormat="1" ht="51" x14ac:dyDescent="0.2">
      <c r="A65" s="45">
        <v>67</v>
      </c>
      <c r="B65" s="46">
        <v>8</v>
      </c>
      <c r="C65" s="47" t="s">
        <v>93</v>
      </c>
      <c r="D65" s="48">
        <v>2400</v>
      </c>
      <c r="E65" s="46">
        <f>0</f>
        <v>0</v>
      </c>
      <c r="F65" s="46">
        <f t="shared" si="0"/>
        <v>2400</v>
      </c>
      <c r="G65" s="49"/>
      <c r="H65" s="50">
        <v>0.1</v>
      </c>
    </row>
    <row r="66" spans="1:8" s="40" customFormat="1" ht="63.75" x14ac:dyDescent="0.2">
      <c r="A66" s="45">
        <v>68</v>
      </c>
      <c r="B66" s="46">
        <v>8</v>
      </c>
      <c r="C66" s="47" t="s">
        <v>94</v>
      </c>
      <c r="D66" s="48">
        <v>3000</v>
      </c>
      <c r="E66" s="46">
        <f>0</f>
        <v>0</v>
      </c>
      <c r="F66" s="46">
        <f t="shared" si="0"/>
        <v>3000</v>
      </c>
      <c r="G66" s="49"/>
      <c r="H66" s="50">
        <v>7.0000000000000007E-2</v>
      </c>
    </row>
    <row r="67" spans="1:8" s="40" customFormat="1" ht="51" x14ac:dyDescent="0.2">
      <c r="A67" s="34">
        <v>69</v>
      </c>
      <c r="B67" s="35">
        <v>3</v>
      </c>
      <c r="C67" s="36" t="s">
        <v>95</v>
      </c>
      <c r="D67" s="37">
        <v>300</v>
      </c>
      <c r="E67" s="35">
        <f>0</f>
        <v>0</v>
      </c>
      <c r="F67" s="35">
        <f t="shared" si="0"/>
        <v>300</v>
      </c>
      <c r="G67" s="38"/>
      <c r="H67" s="39">
        <v>0.08</v>
      </c>
    </row>
    <row r="68" spans="1:8" s="44" customFormat="1" ht="51" x14ac:dyDescent="0.2">
      <c r="A68" s="41">
        <v>71</v>
      </c>
      <c r="B68" s="35">
        <v>15</v>
      </c>
      <c r="C68" s="36" t="s">
        <v>96</v>
      </c>
      <c r="D68" s="42">
        <v>300</v>
      </c>
      <c r="E68" s="35">
        <f>0</f>
        <v>0</v>
      </c>
      <c r="F68" s="35">
        <f t="shared" si="0"/>
        <v>300</v>
      </c>
      <c r="G68" s="38"/>
      <c r="H68" s="43">
        <v>0.11</v>
      </c>
    </row>
    <row r="69" spans="1:8" s="40" customFormat="1" ht="51" x14ac:dyDescent="0.2">
      <c r="A69" s="34">
        <v>73</v>
      </c>
      <c r="B69" s="35">
        <v>3</v>
      </c>
      <c r="C69" s="36" t="s">
        <v>97</v>
      </c>
      <c r="D69" s="37">
        <v>300</v>
      </c>
      <c r="E69" s="35">
        <f>0</f>
        <v>0</v>
      </c>
      <c r="F69" s="35">
        <f t="shared" si="0"/>
        <v>300</v>
      </c>
      <c r="G69" s="38"/>
      <c r="H69" s="39">
        <v>0.16</v>
      </c>
    </row>
    <row r="70" spans="1:8" s="44" customFormat="1" ht="51" x14ac:dyDescent="0.2">
      <c r="A70" s="41">
        <v>75</v>
      </c>
      <c r="B70" s="35">
        <v>15</v>
      </c>
      <c r="C70" s="36" t="s">
        <v>98</v>
      </c>
      <c r="D70" s="42">
        <v>300</v>
      </c>
      <c r="E70" s="35">
        <f>0</f>
        <v>0</v>
      </c>
      <c r="F70" s="35">
        <f t="shared" si="0"/>
        <v>300</v>
      </c>
      <c r="G70" s="38"/>
      <c r="H70" s="43">
        <v>0.26</v>
      </c>
    </row>
    <row r="71" spans="1:8" s="44" customFormat="1" ht="63.75" x14ac:dyDescent="0.2">
      <c r="A71" s="41">
        <v>76</v>
      </c>
      <c r="B71" s="35">
        <v>15</v>
      </c>
      <c r="C71" s="36" t="s">
        <v>99</v>
      </c>
      <c r="D71" s="42">
        <v>300</v>
      </c>
      <c r="E71" s="35">
        <f>0</f>
        <v>0</v>
      </c>
      <c r="F71" s="35">
        <f t="shared" si="0"/>
        <v>300</v>
      </c>
      <c r="G71" s="38"/>
      <c r="H71" s="43">
        <v>0.33</v>
      </c>
    </row>
    <row r="72" spans="1:8" s="40" customFormat="1" ht="63.75" x14ac:dyDescent="0.2">
      <c r="A72" s="34">
        <v>77</v>
      </c>
      <c r="B72" s="35">
        <v>3</v>
      </c>
      <c r="C72" s="36" t="s">
        <v>100</v>
      </c>
      <c r="D72" s="37">
        <v>120</v>
      </c>
      <c r="E72" s="35">
        <f>0</f>
        <v>0</v>
      </c>
      <c r="F72" s="35">
        <f t="shared" si="0"/>
        <v>120</v>
      </c>
      <c r="G72" s="38"/>
      <c r="H72" s="39">
        <v>0.57999999999999996</v>
      </c>
    </row>
    <row r="73" spans="1:8" s="40" customFormat="1" ht="51" x14ac:dyDescent="0.2">
      <c r="A73" s="34">
        <v>79</v>
      </c>
      <c r="B73" s="35">
        <v>3</v>
      </c>
      <c r="C73" s="36" t="s">
        <v>101</v>
      </c>
      <c r="D73" s="37">
        <v>200</v>
      </c>
      <c r="E73" s="35">
        <f>0</f>
        <v>0</v>
      </c>
      <c r="F73" s="35">
        <f t="shared" si="0"/>
        <v>200</v>
      </c>
      <c r="G73" s="38"/>
      <c r="H73" s="39">
        <v>0.05</v>
      </c>
    </row>
    <row r="74" spans="1:8" s="40" customFormat="1" ht="63.75" x14ac:dyDescent="0.2">
      <c r="A74" s="34">
        <v>82</v>
      </c>
      <c r="B74" s="35">
        <v>14</v>
      </c>
      <c r="C74" s="36" t="s">
        <v>102</v>
      </c>
      <c r="D74" s="37">
        <v>600</v>
      </c>
      <c r="E74" s="35">
        <f>0</f>
        <v>0</v>
      </c>
      <c r="F74" s="35">
        <f t="shared" si="0"/>
        <v>600</v>
      </c>
      <c r="G74" s="38"/>
      <c r="H74" s="39">
        <v>1</v>
      </c>
    </row>
    <row r="75" spans="1:8" s="40" customFormat="1" ht="89.25" x14ac:dyDescent="0.2">
      <c r="A75" s="45">
        <v>83</v>
      </c>
      <c r="B75" s="46">
        <v>16</v>
      </c>
      <c r="C75" s="47" t="s">
        <v>103</v>
      </c>
      <c r="D75" s="48">
        <v>120</v>
      </c>
      <c r="E75" s="46">
        <f>0</f>
        <v>0</v>
      </c>
      <c r="F75" s="46">
        <f t="shared" si="0"/>
        <v>120</v>
      </c>
      <c r="G75" s="49"/>
      <c r="H75" s="50">
        <v>22.44</v>
      </c>
    </row>
    <row r="76" spans="1:8" s="40" customFormat="1" ht="127.5" x14ac:dyDescent="0.2">
      <c r="A76" s="34">
        <v>84</v>
      </c>
      <c r="B76" s="35">
        <v>5</v>
      </c>
      <c r="C76" s="36" t="s">
        <v>104</v>
      </c>
      <c r="D76" s="37">
        <v>60</v>
      </c>
      <c r="E76" s="35">
        <f>0</f>
        <v>0</v>
      </c>
      <c r="F76" s="35">
        <f t="shared" si="0"/>
        <v>60</v>
      </c>
      <c r="G76" s="38"/>
      <c r="H76" s="39">
        <v>74.849999999999994</v>
      </c>
    </row>
    <row r="77" spans="1:8" s="40" customFormat="1" ht="51" x14ac:dyDescent="0.2">
      <c r="A77" s="34">
        <v>85</v>
      </c>
      <c r="B77" s="35">
        <v>14</v>
      </c>
      <c r="C77" s="36" t="s">
        <v>105</v>
      </c>
      <c r="D77" s="37">
        <v>2400</v>
      </c>
      <c r="E77" s="35">
        <f>0</f>
        <v>0</v>
      </c>
      <c r="F77" s="35">
        <f t="shared" ref="F77:F140" si="1">D77-E77</f>
        <v>2400</v>
      </c>
      <c r="G77" s="38"/>
      <c r="H77" s="39">
        <v>0.88</v>
      </c>
    </row>
    <row r="78" spans="1:8" s="40" customFormat="1" ht="76.5" x14ac:dyDescent="0.2">
      <c r="A78" s="45">
        <v>86</v>
      </c>
      <c r="B78" s="46">
        <v>4</v>
      </c>
      <c r="C78" s="47" t="s">
        <v>106</v>
      </c>
      <c r="D78" s="59">
        <v>1800</v>
      </c>
      <c r="E78" s="46">
        <f>0</f>
        <v>0</v>
      </c>
      <c r="F78" s="46">
        <f t="shared" si="1"/>
        <v>1800</v>
      </c>
      <c r="G78" s="49"/>
      <c r="H78" s="50">
        <v>1.75</v>
      </c>
    </row>
    <row r="79" spans="1:8" s="40" customFormat="1" ht="63.75" x14ac:dyDescent="0.2">
      <c r="A79" s="34">
        <v>87</v>
      </c>
      <c r="B79" s="35">
        <v>2</v>
      </c>
      <c r="C79" s="36" t="s">
        <v>107</v>
      </c>
      <c r="D79" s="51">
        <v>3000</v>
      </c>
      <c r="E79" s="35">
        <f>0</f>
        <v>0</v>
      </c>
      <c r="F79" s="52">
        <f>D79-E79</f>
        <v>3000</v>
      </c>
      <c r="G79" s="38"/>
      <c r="H79" s="39">
        <v>0.97</v>
      </c>
    </row>
    <row r="80" spans="1:8" s="40" customFormat="1" ht="63.75" x14ac:dyDescent="0.2">
      <c r="A80" s="45">
        <v>88</v>
      </c>
      <c r="B80" s="46">
        <v>4</v>
      </c>
      <c r="C80" s="47" t="s">
        <v>108</v>
      </c>
      <c r="D80" s="48">
        <v>60</v>
      </c>
      <c r="E80" s="46">
        <f>0</f>
        <v>0</v>
      </c>
      <c r="F80" s="46">
        <f t="shared" si="1"/>
        <v>60</v>
      </c>
      <c r="G80" s="49"/>
      <c r="H80" s="50">
        <v>1.5</v>
      </c>
    </row>
    <row r="81" spans="1:8" s="40" customFormat="1" ht="63.75" x14ac:dyDescent="0.2">
      <c r="A81" s="45">
        <v>89</v>
      </c>
      <c r="B81" s="46">
        <v>4</v>
      </c>
      <c r="C81" s="47" t="s">
        <v>109</v>
      </c>
      <c r="D81" s="48">
        <v>60</v>
      </c>
      <c r="E81" s="46">
        <f>0</f>
        <v>0</v>
      </c>
      <c r="F81" s="46">
        <f t="shared" si="1"/>
        <v>60</v>
      </c>
      <c r="G81" s="49"/>
      <c r="H81" s="50">
        <v>2.4</v>
      </c>
    </row>
    <row r="82" spans="1:8" s="40" customFormat="1" ht="63.75" x14ac:dyDescent="0.2">
      <c r="A82" s="45">
        <v>90</v>
      </c>
      <c r="B82" s="46">
        <v>4</v>
      </c>
      <c r="C82" s="47" t="s">
        <v>110</v>
      </c>
      <c r="D82" s="48">
        <v>60</v>
      </c>
      <c r="E82" s="46">
        <f>0</f>
        <v>0</v>
      </c>
      <c r="F82" s="46">
        <f t="shared" si="1"/>
        <v>60</v>
      </c>
      <c r="G82" s="49"/>
      <c r="H82" s="50">
        <v>5</v>
      </c>
    </row>
    <row r="83" spans="1:8" s="40" customFormat="1" ht="76.5" x14ac:dyDescent="0.2">
      <c r="A83" s="34">
        <v>91</v>
      </c>
      <c r="B83" s="35">
        <v>19</v>
      </c>
      <c r="C83" s="36" t="s">
        <v>111</v>
      </c>
      <c r="D83" s="37">
        <v>1200</v>
      </c>
      <c r="E83" s="35">
        <f>0</f>
        <v>0</v>
      </c>
      <c r="F83" s="35">
        <f t="shared" si="1"/>
        <v>1200</v>
      </c>
      <c r="G83" s="38"/>
      <c r="H83" s="39">
        <v>1.03</v>
      </c>
    </row>
    <row r="84" spans="1:8" s="40" customFormat="1" ht="76.5" x14ac:dyDescent="0.2">
      <c r="A84" s="45">
        <v>92</v>
      </c>
      <c r="B84" s="46">
        <v>4</v>
      </c>
      <c r="C84" s="47" t="s">
        <v>112</v>
      </c>
      <c r="D84" s="59">
        <v>1200</v>
      </c>
      <c r="E84" s="46">
        <f>0</f>
        <v>0</v>
      </c>
      <c r="F84" s="46">
        <f t="shared" si="1"/>
        <v>1200</v>
      </c>
      <c r="G84" s="49"/>
      <c r="H84" s="50">
        <v>1.8</v>
      </c>
    </row>
    <row r="85" spans="1:8" s="40" customFormat="1" ht="38.25" x14ac:dyDescent="0.2">
      <c r="A85" s="34">
        <v>94</v>
      </c>
      <c r="B85" s="35">
        <v>11</v>
      </c>
      <c r="C85" s="36" t="s">
        <v>113</v>
      </c>
      <c r="D85" s="37">
        <v>600</v>
      </c>
      <c r="E85" s="35">
        <f>0</f>
        <v>0</v>
      </c>
      <c r="F85" s="35">
        <f t="shared" si="1"/>
        <v>600</v>
      </c>
      <c r="G85" s="38"/>
      <c r="H85" s="39">
        <v>1.22</v>
      </c>
    </row>
    <row r="86" spans="1:8" s="40" customFormat="1" ht="25.5" x14ac:dyDescent="0.2">
      <c r="A86" s="60">
        <v>95</v>
      </c>
      <c r="B86" s="61">
        <v>10</v>
      </c>
      <c r="C86" s="62" t="s">
        <v>114</v>
      </c>
      <c r="D86" s="63">
        <v>120</v>
      </c>
      <c r="E86" s="61">
        <f>0</f>
        <v>0</v>
      </c>
      <c r="F86" s="61">
        <f t="shared" si="1"/>
        <v>120</v>
      </c>
      <c r="G86" s="64"/>
      <c r="H86" s="65">
        <v>95</v>
      </c>
    </row>
    <row r="87" spans="1:8" s="40" customFormat="1" ht="114.75" x14ac:dyDescent="0.2">
      <c r="A87" s="45">
        <v>96</v>
      </c>
      <c r="B87" s="46">
        <v>8</v>
      </c>
      <c r="C87" s="47" t="s">
        <v>115</v>
      </c>
      <c r="D87" s="48">
        <v>60</v>
      </c>
      <c r="E87" s="46">
        <f>0</f>
        <v>0</v>
      </c>
      <c r="F87" s="46">
        <f t="shared" si="1"/>
        <v>60</v>
      </c>
      <c r="G87" s="49"/>
      <c r="H87" s="50">
        <v>95.72</v>
      </c>
    </row>
    <row r="88" spans="1:8" s="40" customFormat="1" ht="140.25" x14ac:dyDescent="0.2">
      <c r="A88" s="60">
        <v>97</v>
      </c>
      <c r="B88" s="61">
        <v>10</v>
      </c>
      <c r="C88" s="62" t="s">
        <v>116</v>
      </c>
      <c r="D88" s="63">
        <v>60</v>
      </c>
      <c r="E88" s="61">
        <f>0</f>
        <v>0</v>
      </c>
      <c r="F88" s="61">
        <f t="shared" si="1"/>
        <v>60</v>
      </c>
      <c r="G88" s="64"/>
      <c r="H88" s="65">
        <v>57</v>
      </c>
    </row>
    <row r="89" spans="1:8" s="40" customFormat="1" ht="89.25" x14ac:dyDescent="0.2">
      <c r="A89" s="60">
        <v>98</v>
      </c>
      <c r="B89" s="61">
        <v>10</v>
      </c>
      <c r="C89" s="62" t="s">
        <v>117</v>
      </c>
      <c r="D89" s="63">
        <v>60</v>
      </c>
      <c r="E89" s="61">
        <f>0</f>
        <v>0</v>
      </c>
      <c r="F89" s="61">
        <f t="shared" si="1"/>
        <v>60</v>
      </c>
      <c r="G89" s="64"/>
      <c r="H89" s="65">
        <v>128.81</v>
      </c>
    </row>
    <row r="90" spans="1:8" s="40" customFormat="1" ht="76.5" x14ac:dyDescent="0.2">
      <c r="A90" s="34">
        <v>99</v>
      </c>
      <c r="B90" s="35">
        <v>11</v>
      </c>
      <c r="C90" s="36" t="s">
        <v>118</v>
      </c>
      <c r="D90" s="37">
        <v>360</v>
      </c>
      <c r="E90" s="35">
        <f>0</f>
        <v>0</v>
      </c>
      <c r="F90" s="35">
        <f t="shared" si="1"/>
        <v>360</v>
      </c>
      <c r="G90" s="38"/>
      <c r="H90" s="39">
        <v>19.989999999999998</v>
      </c>
    </row>
    <row r="91" spans="1:8" s="40" customFormat="1" ht="63.75" x14ac:dyDescent="0.2">
      <c r="A91" s="34">
        <v>100</v>
      </c>
      <c r="B91" s="35">
        <v>5</v>
      </c>
      <c r="C91" s="36" t="s">
        <v>119</v>
      </c>
      <c r="D91" s="37">
        <v>600</v>
      </c>
      <c r="E91" s="35">
        <f>0</f>
        <v>0</v>
      </c>
      <c r="F91" s="35">
        <f t="shared" si="1"/>
        <v>600</v>
      </c>
      <c r="G91" s="38"/>
      <c r="H91" s="39">
        <v>33.200000000000003</v>
      </c>
    </row>
    <row r="92" spans="1:8" s="44" customFormat="1" ht="63.75" x14ac:dyDescent="0.2">
      <c r="A92" s="41">
        <v>101</v>
      </c>
      <c r="B92" s="35">
        <v>24</v>
      </c>
      <c r="C92" s="36" t="s">
        <v>120</v>
      </c>
      <c r="D92" s="42">
        <v>1200</v>
      </c>
      <c r="E92" s="35">
        <f>0</f>
        <v>0</v>
      </c>
      <c r="F92" s="35">
        <f t="shared" si="1"/>
        <v>1200</v>
      </c>
      <c r="G92" s="38"/>
      <c r="H92" s="43">
        <v>5.84</v>
      </c>
    </row>
    <row r="93" spans="1:8" s="40" customFormat="1" ht="51" x14ac:dyDescent="0.2">
      <c r="A93" s="34">
        <v>102</v>
      </c>
      <c r="B93" s="35">
        <v>6</v>
      </c>
      <c r="C93" s="36" t="s">
        <v>121</v>
      </c>
      <c r="D93" s="37">
        <v>840</v>
      </c>
      <c r="E93" s="35">
        <f>0</f>
        <v>0</v>
      </c>
      <c r="F93" s="35">
        <f t="shared" si="1"/>
        <v>840</v>
      </c>
      <c r="G93" s="38"/>
      <c r="H93" s="39">
        <v>17.489999999999998</v>
      </c>
    </row>
    <row r="94" spans="1:8" s="40" customFormat="1" ht="63.75" x14ac:dyDescent="0.2">
      <c r="A94" s="34">
        <v>103</v>
      </c>
      <c r="B94" s="35">
        <v>9</v>
      </c>
      <c r="C94" s="36" t="s">
        <v>122</v>
      </c>
      <c r="D94" s="37">
        <v>1800</v>
      </c>
      <c r="E94" s="35">
        <f>0</f>
        <v>0</v>
      </c>
      <c r="F94" s="35">
        <f t="shared" si="1"/>
        <v>1800</v>
      </c>
      <c r="G94" s="38"/>
      <c r="H94" s="39">
        <v>7.75</v>
      </c>
    </row>
    <row r="95" spans="1:8" s="40" customFormat="1" ht="51" x14ac:dyDescent="0.2">
      <c r="A95" s="34">
        <v>104</v>
      </c>
      <c r="B95" s="35">
        <v>18</v>
      </c>
      <c r="C95" s="36" t="s">
        <v>123</v>
      </c>
      <c r="D95" s="37">
        <v>3000</v>
      </c>
      <c r="E95" s="35">
        <f>0</f>
        <v>0</v>
      </c>
      <c r="F95" s="35">
        <f t="shared" si="1"/>
        <v>3000</v>
      </c>
      <c r="G95" s="38" t="s">
        <v>124</v>
      </c>
      <c r="H95" s="39">
        <v>2</v>
      </c>
    </row>
    <row r="96" spans="1:8" s="40" customFormat="1" ht="51" x14ac:dyDescent="0.2">
      <c r="A96" s="34">
        <v>105</v>
      </c>
      <c r="B96" s="35">
        <v>21</v>
      </c>
      <c r="C96" s="36" t="s">
        <v>125</v>
      </c>
      <c r="D96" s="37">
        <v>1800</v>
      </c>
      <c r="E96" s="35">
        <f>0</f>
        <v>0</v>
      </c>
      <c r="F96" s="35">
        <f t="shared" si="1"/>
        <v>1800</v>
      </c>
      <c r="G96" s="38"/>
      <c r="H96" s="39">
        <v>7.9</v>
      </c>
    </row>
    <row r="97" spans="1:8" s="40" customFormat="1" ht="76.5" x14ac:dyDescent="0.2">
      <c r="A97" s="56">
        <v>106</v>
      </c>
      <c r="B97" s="54">
        <v>8</v>
      </c>
      <c r="C97" s="55" t="s">
        <v>126</v>
      </c>
      <c r="D97" s="56">
        <v>480</v>
      </c>
      <c r="E97" s="54">
        <v>480</v>
      </c>
      <c r="F97" s="54">
        <f t="shared" si="1"/>
        <v>0</v>
      </c>
      <c r="G97" s="57">
        <f>480-480</f>
        <v>0</v>
      </c>
      <c r="H97" s="58">
        <v>1.18</v>
      </c>
    </row>
    <row r="98" spans="1:8" s="40" customFormat="1" ht="51" x14ac:dyDescent="0.2">
      <c r="A98" s="34">
        <v>107</v>
      </c>
      <c r="B98" s="35">
        <v>23</v>
      </c>
      <c r="C98" s="36" t="s">
        <v>127</v>
      </c>
      <c r="D98" s="37">
        <v>720</v>
      </c>
      <c r="E98" s="35">
        <f>0</f>
        <v>0</v>
      </c>
      <c r="F98" s="35">
        <f t="shared" si="1"/>
        <v>720</v>
      </c>
      <c r="G98" s="38"/>
      <c r="H98" s="39">
        <v>0.2</v>
      </c>
    </row>
    <row r="99" spans="1:8" s="40" customFormat="1" ht="89.25" x14ac:dyDescent="0.2">
      <c r="A99" s="34">
        <v>108</v>
      </c>
      <c r="B99" s="35">
        <v>21</v>
      </c>
      <c r="C99" s="36" t="s">
        <v>128</v>
      </c>
      <c r="D99" s="37">
        <v>3000</v>
      </c>
      <c r="E99" s="35">
        <f>0</f>
        <v>0</v>
      </c>
      <c r="F99" s="35">
        <f t="shared" si="1"/>
        <v>3000</v>
      </c>
      <c r="G99" s="38"/>
      <c r="H99" s="39">
        <v>0.16</v>
      </c>
    </row>
    <row r="100" spans="1:8" s="40" customFormat="1" ht="51" x14ac:dyDescent="0.2">
      <c r="A100" s="34">
        <v>109</v>
      </c>
      <c r="B100" s="35">
        <v>13</v>
      </c>
      <c r="C100" s="36" t="s">
        <v>129</v>
      </c>
      <c r="D100" s="37">
        <v>1800</v>
      </c>
      <c r="E100" s="35">
        <f>0</f>
        <v>0</v>
      </c>
      <c r="F100" s="35">
        <f t="shared" si="1"/>
        <v>1800</v>
      </c>
      <c r="G100" s="38"/>
      <c r="H100" s="39">
        <v>2</v>
      </c>
    </row>
    <row r="101" spans="1:8" s="40" customFormat="1" ht="76.5" x14ac:dyDescent="0.2">
      <c r="A101" s="34">
        <v>110</v>
      </c>
      <c r="B101" s="35">
        <v>17</v>
      </c>
      <c r="C101" s="36" t="s">
        <v>130</v>
      </c>
      <c r="D101" s="37">
        <v>300</v>
      </c>
      <c r="E101" s="35">
        <f>0</f>
        <v>0</v>
      </c>
      <c r="F101" s="35">
        <f t="shared" si="1"/>
        <v>300</v>
      </c>
      <c r="G101" s="38"/>
      <c r="H101" s="39">
        <v>3.65</v>
      </c>
    </row>
    <row r="102" spans="1:8" s="40" customFormat="1" ht="63.75" x14ac:dyDescent="0.2">
      <c r="A102" s="34">
        <v>111</v>
      </c>
      <c r="B102" s="35">
        <v>22</v>
      </c>
      <c r="C102" s="36" t="s">
        <v>131</v>
      </c>
      <c r="D102" s="37">
        <v>300</v>
      </c>
      <c r="E102" s="35">
        <f>0</f>
        <v>0</v>
      </c>
      <c r="F102" s="35">
        <f t="shared" si="1"/>
        <v>300</v>
      </c>
      <c r="G102" s="38"/>
      <c r="H102" s="39">
        <v>10.49</v>
      </c>
    </row>
    <row r="103" spans="1:8" s="40" customFormat="1" ht="114.75" x14ac:dyDescent="0.2">
      <c r="A103" s="34">
        <v>112</v>
      </c>
      <c r="B103" s="35">
        <v>17</v>
      </c>
      <c r="C103" s="36" t="s">
        <v>132</v>
      </c>
      <c r="D103" s="37">
        <v>300</v>
      </c>
      <c r="E103" s="35">
        <f>0</f>
        <v>0</v>
      </c>
      <c r="F103" s="35">
        <f t="shared" si="1"/>
        <v>300</v>
      </c>
      <c r="G103" s="38"/>
      <c r="H103" s="39">
        <v>3.75</v>
      </c>
    </row>
    <row r="104" spans="1:8" s="40" customFormat="1" ht="153" x14ac:dyDescent="0.2">
      <c r="A104" s="45">
        <v>113</v>
      </c>
      <c r="B104" s="46">
        <v>8</v>
      </c>
      <c r="C104" s="47" t="s">
        <v>133</v>
      </c>
      <c r="D104" s="48">
        <v>360</v>
      </c>
      <c r="E104" s="46">
        <f>0</f>
        <v>0</v>
      </c>
      <c r="F104" s="46">
        <f t="shared" si="1"/>
        <v>360</v>
      </c>
      <c r="G104" s="49"/>
      <c r="H104" s="50">
        <v>12.72</v>
      </c>
    </row>
    <row r="105" spans="1:8" s="40" customFormat="1" ht="165.75" x14ac:dyDescent="0.2">
      <c r="A105" s="45">
        <v>114</v>
      </c>
      <c r="B105" s="46">
        <v>8</v>
      </c>
      <c r="C105" s="47" t="s">
        <v>134</v>
      </c>
      <c r="D105" s="48">
        <v>360</v>
      </c>
      <c r="E105" s="46">
        <f>0</f>
        <v>0</v>
      </c>
      <c r="F105" s="46">
        <f t="shared" si="1"/>
        <v>360</v>
      </c>
      <c r="G105" s="49"/>
      <c r="H105" s="50">
        <v>11.42</v>
      </c>
    </row>
    <row r="106" spans="1:8" s="40" customFormat="1" ht="153" x14ac:dyDescent="0.2">
      <c r="A106" s="34">
        <v>115</v>
      </c>
      <c r="B106" s="35">
        <v>9</v>
      </c>
      <c r="C106" s="36" t="s">
        <v>135</v>
      </c>
      <c r="D106" s="37">
        <v>360</v>
      </c>
      <c r="E106" s="35">
        <f>0</f>
        <v>0</v>
      </c>
      <c r="F106" s="35">
        <f t="shared" si="1"/>
        <v>360</v>
      </c>
      <c r="G106" s="38"/>
      <c r="H106" s="39">
        <v>14.1</v>
      </c>
    </row>
    <row r="107" spans="1:8" s="40" customFormat="1" ht="63.75" x14ac:dyDescent="0.2">
      <c r="A107" s="34">
        <v>116</v>
      </c>
      <c r="B107" s="35">
        <v>22</v>
      </c>
      <c r="C107" s="36" t="s">
        <v>136</v>
      </c>
      <c r="D107" s="37">
        <v>1200</v>
      </c>
      <c r="E107" s="35">
        <f>0</f>
        <v>0</v>
      </c>
      <c r="F107" s="35">
        <f t="shared" si="1"/>
        <v>1200</v>
      </c>
      <c r="G107" s="38"/>
      <c r="H107" s="39">
        <v>0.12</v>
      </c>
    </row>
    <row r="108" spans="1:8" s="40" customFormat="1" ht="38.25" x14ac:dyDescent="0.2">
      <c r="A108" s="34">
        <v>117</v>
      </c>
      <c r="B108" s="35">
        <v>21</v>
      </c>
      <c r="C108" s="36" t="s">
        <v>137</v>
      </c>
      <c r="D108" s="37">
        <v>3600</v>
      </c>
      <c r="E108" s="35">
        <f>0</f>
        <v>0</v>
      </c>
      <c r="F108" s="35">
        <f t="shared" si="1"/>
        <v>3600</v>
      </c>
      <c r="G108" s="38"/>
      <c r="H108" s="39">
        <v>0.39</v>
      </c>
    </row>
    <row r="109" spans="1:8" s="40" customFormat="1" ht="102" x14ac:dyDescent="0.2">
      <c r="A109" s="34">
        <v>118</v>
      </c>
      <c r="B109" s="35">
        <v>21</v>
      </c>
      <c r="C109" s="36" t="s">
        <v>138</v>
      </c>
      <c r="D109" s="37">
        <v>600</v>
      </c>
      <c r="E109" s="35">
        <f>0</f>
        <v>0</v>
      </c>
      <c r="F109" s="35">
        <f t="shared" si="1"/>
        <v>600</v>
      </c>
      <c r="G109" s="38"/>
      <c r="H109" s="39">
        <v>1.75</v>
      </c>
    </row>
    <row r="110" spans="1:8" s="40" customFormat="1" ht="51" x14ac:dyDescent="0.2">
      <c r="A110" s="45">
        <v>122</v>
      </c>
      <c r="B110" s="46">
        <v>8</v>
      </c>
      <c r="C110" s="47" t="s">
        <v>139</v>
      </c>
      <c r="D110" s="48">
        <v>600</v>
      </c>
      <c r="E110" s="46">
        <f>0</f>
        <v>0</v>
      </c>
      <c r="F110" s="46">
        <f t="shared" si="1"/>
        <v>600</v>
      </c>
      <c r="G110" s="49"/>
      <c r="H110" s="50">
        <v>17.3</v>
      </c>
    </row>
    <row r="111" spans="1:8" s="40" customFormat="1" ht="38.25" x14ac:dyDescent="0.2">
      <c r="A111" s="45">
        <v>123</v>
      </c>
      <c r="B111" s="46">
        <v>8</v>
      </c>
      <c r="C111" s="47" t="s">
        <v>140</v>
      </c>
      <c r="D111" s="48">
        <v>18000</v>
      </c>
      <c r="E111" s="66">
        <v>6000</v>
      </c>
      <c r="F111" s="46">
        <f t="shared" si="1"/>
        <v>12000</v>
      </c>
      <c r="G111" s="49"/>
      <c r="H111" s="50">
        <v>9.09</v>
      </c>
    </row>
    <row r="112" spans="1:8" s="40" customFormat="1" ht="38.25" x14ac:dyDescent="0.2">
      <c r="A112" s="45">
        <v>124</v>
      </c>
      <c r="B112" s="46">
        <v>8</v>
      </c>
      <c r="C112" s="47" t="s">
        <v>141</v>
      </c>
      <c r="D112" s="48">
        <v>1200</v>
      </c>
      <c r="E112" s="46">
        <f>0</f>
        <v>0</v>
      </c>
      <c r="F112" s="46">
        <f t="shared" si="1"/>
        <v>1200</v>
      </c>
      <c r="G112" s="49"/>
      <c r="H112" s="50">
        <v>10.7</v>
      </c>
    </row>
    <row r="113" spans="1:8" s="40" customFormat="1" ht="38.25" x14ac:dyDescent="0.2">
      <c r="A113" s="45">
        <v>125</v>
      </c>
      <c r="B113" s="46">
        <v>8</v>
      </c>
      <c r="C113" s="47" t="s">
        <v>142</v>
      </c>
      <c r="D113" s="48">
        <v>12000</v>
      </c>
      <c r="E113" s="46">
        <f>0</f>
        <v>0</v>
      </c>
      <c r="F113" s="46">
        <f t="shared" si="1"/>
        <v>12000</v>
      </c>
      <c r="G113" s="49"/>
      <c r="H113" s="50">
        <v>9.5</v>
      </c>
    </row>
    <row r="114" spans="1:8" s="40" customFormat="1" ht="63.75" x14ac:dyDescent="0.2">
      <c r="A114" s="34">
        <v>126</v>
      </c>
      <c r="B114" s="35">
        <v>14</v>
      </c>
      <c r="C114" s="36" t="s">
        <v>143</v>
      </c>
      <c r="D114" s="37">
        <v>4800</v>
      </c>
      <c r="E114" s="35">
        <f>0</f>
        <v>0</v>
      </c>
      <c r="F114" s="35">
        <f t="shared" si="1"/>
        <v>4800</v>
      </c>
      <c r="G114" s="38"/>
      <c r="H114" s="39">
        <v>0.35</v>
      </c>
    </row>
    <row r="115" spans="1:8" s="40" customFormat="1" ht="63.75" x14ac:dyDescent="0.2">
      <c r="A115" s="45">
        <v>133</v>
      </c>
      <c r="B115" s="46">
        <v>8</v>
      </c>
      <c r="C115" s="47" t="s">
        <v>144</v>
      </c>
      <c r="D115" s="48">
        <v>360</v>
      </c>
      <c r="E115" s="46">
        <f>0</f>
        <v>0</v>
      </c>
      <c r="F115" s="46">
        <f t="shared" si="1"/>
        <v>360</v>
      </c>
      <c r="G115" s="49"/>
      <c r="H115" s="50">
        <v>0.26</v>
      </c>
    </row>
    <row r="116" spans="1:8" s="40" customFormat="1" ht="51" x14ac:dyDescent="0.2">
      <c r="A116" s="45">
        <v>134</v>
      </c>
      <c r="B116" s="46">
        <v>8</v>
      </c>
      <c r="C116" s="47" t="s">
        <v>145</v>
      </c>
      <c r="D116" s="48">
        <v>240</v>
      </c>
      <c r="E116" s="46">
        <f>0</f>
        <v>0</v>
      </c>
      <c r="F116" s="46">
        <f t="shared" si="1"/>
        <v>240</v>
      </c>
      <c r="G116" s="49"/>
      <c r="H116" s="50">
        <v>12.97</v>
      </c>
    </row>
    <row r="117" spans="1:8" s="40" customFormat="1" ht="114.75" x14ac:dyDescent="0.2">
      <c r="A117" s="45">
        <v>135</v>
      </c>
      <c r="B117" s="46">
        <v>8</v>
      </c>
      <c r="C117" s="47" t="s">
        <v>146</v>
      </c>
      <c r="D117" s="48">
        <v>720</v>
      </c>
      <c r="E117" s="46">
        <f>0</f>
        <v>0</v>
      </c>
      <c r="F117" s="46">
        <f t="shared" si="1"/>
        <v>720</v>
      </c>
      <c r="G117" s="49"/>
      <c r="H117" s="50">
        <v>0.6</v>
      </c>
    </row>
    <row r="118" spans="1:8" s="40" customFormat="1" ht="114.75" x14ac:dyDescent="0.2">
      <c r="A118" s="45">
        <v>136</v>
      </c>
      <c r="B118" s="46">
        <v>8</v>
      </c>
      <c r="C118" s="47" t="s">
        <v>147</v>
      </c>
      <c r="D118" s="48">
        <v>600</v>
      </c>
      <c r="E118" s="46">
        <f>0</f>
        <v>0</v>
      </c>
      <c r="F118" s="46">
        <f t="shared" si="1"/>
        <v>600</v>
      </c>
      <c r="G118" s="49"/>
      <c r="H118" s="50">
        <v>6.34</v>
      </c>
    </row>
    <row r="119" spans="1:8" s="44" customFormat="1" ht="76.5" x14ac:dyDescent="0.2">
      <c r="A119" s="41">
        <v>137</v>
      </c>
      <c r="B119" s="35">
        <v>24</v>
      </c>
      <c r="C119" s="36" t="s">
        <v>148</v>
      </c>
      <c r="D119" s="42">
        <v>480</v>
      </c>
      <c r="E119" s="35">
        <f>0</f>
        <v>0</v>
      </c>
      <c r="F119" s="35">
        <f t="shared" si="1"/>
        <v>480</v>
      </c>
      <c r="G119" s="38"/>
      <c r="H119" s="43">
        <v>1.25</v>
      </c>
    </row>
    <row r="120" spans="1:8" s="40" customFormat="1" ht="76.5" x14ac:dyDescent="0.2">
      <c r="A120" s="45">
        <v>138</v>
      </c>
      <c r="B120" s="46">
        <v>8</v>
      </c>
      <c r="C120" s="47" t="s">
        <v>149</v>
      </c>
      <c r="D120" s="48">
        <v>480</v>
      </c>
      <c r="E120" s="46">
        <f>0</f>
        <v>0</v>
      </c>
      <c r="F120" s="46">
        <f t="shared" si="1"/>
        <v>480</v>
      </c>
      <c r="G120" s="49"/>
      <c r="H120" s="50">
        <v>0.85</v>
      </c>
    </row>
    <row r="121" spans="1:8" s="40" customFormat="1" ht="76.5" x14ac:dyDescent="0.2">
      <c r="A121" s="34">
        <v>139</v>
      </c>
      <c r="B121" s="35">
        <v>14</v>
      </c>
      <c r="C121" s="36" t="s">
        <v>150</v>
      </c>
      <c r="D121" s="37">
        <v>360</v>
      </c>
      <c r="E121" s="35">
        <f>0</f>
        <v>0</v>
      </c>
      <c r="F121" s="35">
        <f t="shared" si="1"/>
        <v>360</v>
      </c>
      <c r="G121" s="38"/>
      <c r="H121" s="39">
        <v>1.73</v>
      </c>
    </row>
    <row r="122" spans="1:8" s="44" customFormat="1" ht="76.5" x14ac:dyDescent="0.2">
      <c r="A122" s="41">
        <v>140</v>
      </c>
      <c r="B122" s="35">
        <v>15</v>
      </c>
      <c r="C122" s="36" t="s">
        <v>151</v>
      </c>
      <c r="D122" s="42">
        <v>360</v>
      </c>
      <c r="E122" s="35">
        <f>0</f>
        <v>0</v>
      </c>
      <c r="F122" s="35">
        <f t="shared" si="1"/>
        <v>360</v>
      </c>
      <c r="G122" s="38"/>
      <c r="H122" s="43">
        <v>2.02</v>
      </c>
    </row>
    <row r="123" spans="1:8" s="40" customFormat="1" ht="76.5" x14ac:dyDescent="0.2">
      <c r="A123" s="34">
        <v>141</v>
      </c>
      <c r="B123" s="35">
        <v>14</v>
      </c>
      <c r="C123" s="36" t="s">
        <v>152</v>
      </c>
      <c r="D123" s="37">
        <v>360</v>
      </c>
      <c r="E123" s="35">
        <f>0</f>
        <v>0</v>
      </c>
      <c r="F123" s="35">
        <f t="shared" si="1"/>
        <v>360</v>
      </c>
      <c r="G123" s="38"/>
      <c r="H123" s="39">
        <v>1.73</v>
      </c>
    </row>
    <row r="124" spans="1:8" s="44" customFormat="1" ht="76.5" x14ac:dyDescent="0.2">
      <c r="A124" s="41">
        <v>142</v>
      </c>
      <c r="B124" s="35">
        <v>15</v>
      </c>
      <c r="C124" s="36" t="s">
        <v>153</v>
      </c>
      <c r="D124" s="42">
        <v>360</v>
      </c>
      <c r="E124" s="35">
        <f>0</f>
        <v>0</v>
      </c>
      <c r="F124" s="35">
        <f t="shared" si="1"/>
        <v>360</v>
      </c>
      <c r="G124" s="38"/>
      <c r="H124" s="43">
        <v>1.89</v>
      </c>
    </row>
    <row r="125" spans="1:8" s="40" customFormat="1" ht="76.5" x14ac:dyDescent="0.2">
      <c r="A125" s="34">
        <v>143</v>
      </c>
      <c r="B125" s="35">
        <v>14</v>
      </c>
      <c r="C125" s="36" t="s">
        <v>154</v>
      </c>
      <c r="D125" s="37">
        <v>360</v>
      </c>
      <c r="E125" s="35">
        <f>0</f>
        <v>0</v>
      </c>
      <c r="F125" s="35">
        <f t="shared" si="1"/>
        <v>360</v>
      </c>
      <c r="G125" s="38"/>
      <c r="H125" s="39">
        <v>1.85</v>
      </c>
    </row>
    <row r="126" spans="1:8" s="44" customFormat="1" ht="76.5" x14ac:dyDescent="0.2">
      <c r="A126" s="41">
        <v>144</v>
      </c>
      <c r="B126" s="35">
        <v>15</v>
      </c>
      <c r="C126" s="36" t="s">
        <v>155</v>
      </c>
      <c r="D126" s="42">
        <v>360</v>
      </c>
      <c r="E126" s="35">
        <f>0</f>
        <v>0</v>
      </c>
      <c r="F126" s="35">
        <f t="shared" si="1"/>
        <v>360</v>
      </c>
      <c r="G126" s="38"/>
      <c r="H126" s="43">
        <v>2.02</v>
      </c>
    </row>
    <row r="127" spans="1:8" s="44" customFormat="1" ht="51" x14ac:dyDescent="0.2">
      <c r="A127" s="41">
        <v>145</v>
      </c>
      <c r="B127" s="35">
        <v>15</v>
      </c>
      <c r="C127" s="36" t="s">
        <v>156</v>
      </c>
      <c r="D127" s="42">
        <v>240</v>
      </c>
      <c r="E127" s="35">
        <f>0</f>
        <v>0</v>
      </c>
      <c r="F127" s="35">
        <f t="shared" si="1"/>
        <v>240</v>
      </c>
      <c r="G127" s="38"/>
      <c r="H127" s="43">
        <v>1.08</v>
      </c>
    </row>
    <row r="128" spans="1:8" s="40" customFormat="1" ht="102" x14ac:dyDescent="0.2">
      <c r="A128" s="45">
        <v>146</v>
      </c>
      <c r="B128" s="46">
        <v>8</v>
      </c>
      <c r="C128" s="47" t="s">
        <v>157</v>
      </c>
      <c r="D128" s="48">
        <v>300</v>
      </c>
      <c r="E128" s="46">
        <f>0</f>
        <v>0</v>
      </c>
      <c r="F128" s="46">
        <f t="shared" si="1"/>
        <v>300</v>
      </c>
      <c r="G128" s="49"/>
      <c r="H128" s="50">
        <v>64.5</v>
      </c>
    </row>
    <row r="129" spans="1:8" s="40" customFormat="1" ht="63.75" x14ac:dyDescent="0.2">
      <c r="A129" s="34">
        <v>147</v>
      </c>
      <c r="B129" s="35">
        <v>25</v>
      </c>
      <c r="C129" s="36" t="s">
        <v>158</v>
      </c>
      <c r="D129" s="37">
        <v>180</v>
      </c>
      <c r="E129" s="35">
        <f>0</f>
        <v>0</v>
      </c>
      <c r="F129" s="35">
        <f t="shared" si="1"/>
        <v>180</v>
      </c>
      <c r="G129" s="38"/>
      <c r="H129" s="39">
        <v>1.51</v>
      </c>
    </row>
    <row r="130" spans="1:8" s="40" customFormat="1" ht="76.5" x14ac:dyDescent="0.2">
      <c r="A130" s="34">
        <v>148</v>
      </c>
      <c r="B130" s="35">
        <v>25</v>
      </c>
      <c r="C130" s="36" t="s">
        <v>159</v>
      </c>
      <c r="D130" s="37">
        <v>180</v>
      </c>
      <c r="E130" s="35">
        <f>0</f>
        <v>0</v>
      </c>
      <c r="F130" s="35">
        <f t="shared" si="1"/>
        <v>180</v>
      </c>
      <c r="G130" s="38"/>
      <c r="H130" s="39">
        <v>1.49</v>
      </c>
    </row>
    <row r="131" spans="1:8" s="40" customFormat="1" ht="51" x14ac:dyDescent="0.2">
      <c r="A131" s="34">
        <v>149</v>
      </c>
      <c r="B131" s="35">
        <v>14</v>
      </c>
      <c r="C131" s="36" t="s">
        <v>160</v>
      </c>
      <c r="D131" s="37">
        <v>300</v>
      </c>
      <c r="E131" s="35">
        <f>0</f>
        <v>0</v>
      </c>
      <c r="F131" s="35">
        <f t="shared" si="1"/>
        <v>300</v>
      </c>
      <c r="G131" s="38"/>
      <c r="H131" s="39">
        <v>1.05</v>
      </c>
    </row>
    <row r="132" spans="1:8" s="40" customFormat="1" ht="51" x14ac:dyDescent="0.2">
      <c r="A132" s="34">
        <v>150</v>
      </c>
      <c r="B132" s="35">
        <v>14</v>
      </c>
      <c r="C132" s="36" t="s">
        <v>161</v>
      </c>
      <c r="D132" s="37">
        <v>300</v>
      </c>
      <c r="E132" s="35">
        <f>0</f>
        <v>0</v>
      </c>
      <c r="F132" s="35">
        <f t="shared" si="1"/>
        <v>300</v>
      </c>
      <c r="G132" s="38"/>
      <c r="H132" s="39">
        <v>1.05</v>
      </c>
    </row>
    <row r="133" spans="1:8" s="40" customFormat="1" ht="51" x14ac:dyDescent="0.2">
      <c r="A133" s="34">
        <v>151</v>
      </c>
      <c r="B133" s="35">
        <v>14</v>
      </c>
      <c r="C133" s="36" t="s">
        <v>162</v>
      </c>
      <c r="D133" s="37">
        <v>300</v>
      </c>
      <c r="E133" s="35">
        <f>0</f>
        <v>0</v>
      </c>
      <c r="F133" s="35">
        <f t="shared" si="1"/>
        <v>300</v>
      </c>
      <c r="G133" s="38"/>
      <c r="H133" s="39">
        <v>1.05</v>
      </c>
    </row>
    <row r="134" spans="1:8" s="44" customFormat="1" ht="51" x14ac:dyDescent="0.2">
      <c r="A134" s="41">
        <v>152</v>
      </c>
      <c r="B134" s="35">
        <v>15</v>
      </c>
      <c r="C134" s="36" t="s">
        <v>163</v>
      </c>
      <c r="D134" s="42">
        <v>300</v>
      </c>
      <c r="E134" s="35">
        <f>0</f>
        <v>0</v>
      </c>
      <c r="F134" s="35">
        <f t="shared" si="1"/>
        <v>300</v>
      </c>
      <c r="G134" s="38"/>
      <c r="H134" s="43">
        <v>0.94</v>
      </c>
    </row>
    <row r="135" spans="1:8" s="44" customFormat="1" ht="38.25" x14ac:dyDescent="0.2">
      <c r="A135" s="41">
        <v>153</v>
      </c>
      <c r="B135" s="35">
        <v>15</v>
      </c>
      <c r="C135" s="36" t="s">
        <v>164</v>
      </c>
      <c r="D135" s="42">
        <v>180</v>
      </c>
      <c r="E135" s="35">
        <f>0</f>
        <v>0</v>
      </c>
      <c r="F135" s="35">
        <f t="shared" si="1"/>
        <v>180</v>
      </c>
      <c r="G135" s="38"/>
      <c r="H135" s="43">
        <v>0.94</v>
      </c>
    </row>
    <row r="136" spans="1:8" s="44" customFormat="1" ht="38.25" x14ac:dyDescent="0.2">
      <c r="A136" s="41">
        <v>154</v>
      </c>
      <c r="B136" s="35">
        <v>24</v>
      </c>
      <c r="C136" s="36" t="s">
        <v>165</v>
      </c>
      <c r="D136" s="42">
        <v>180</v>
      </c>
      <c r="E136" s="35">
        <f>0</f>
        <v>0</v>
      </c>
      <c r="F136" s="35">
        <f t="shared" si="1"/>
        <v>180</v>
      </c>
      <c r="G136" s="38"/>
      <c r="H136" s="43">
        <v>1.21</v>
      </c>
    </row>
    <row r="137" spans="1:8" s="40" customFormat="1" ht="51" x14ac:dyDescent="0.2">
      <c r="A137" s="34">
        <v>155</v>
      </c>
      <c r="B137" s="35">
        <v>14</v>
      </c>
      <c r="C137" s="36" t="s">
        <v>166</v>
      </c>
      <c r="D137" s="37">
        <v>180</v>
      </c>
      <c r="E137" s="35">
        <f>0</f>
        <v>0</v>
      </c>
      <c r="F137" s="35">
        <f t="shared" si="1"/>
        <v>180</v>
      </c>
      <c r="G137" s="38"/>
      <c r="H137" s="39">
        <v>1.18</v>
      </c>
    </row>
    <row r="138" spans="1:8" s="40" customFormat="1" ht="51" x14ac:dyDescent="0.2">
      <c r="A138" s="34">
        <v>156</v>
      </c>
      <c r="B138" s="35">
        <v>13</v>
      </c>
      <c r="C138" s="36" t="s">
        <v>167</v>
      </c>
      <c r="D138" s="37">
        <v>6000</v>
      </c>
      <c r="E138" s="35">
        <f>0</f>
        <v>0</v>
      </c>
      <c r="F138" s="35">
        <f t="shared" si="1"/>
        <v>6000</v>
      </c>
      <c r="G138" s="38"/>
      <c r="H138" s="39">
        <v>1.3</v>
      </c>
    </row>
    <row r="139" spans="1:8" s="40" customFormat="1" ht="51" x14ac:dyDescent="0.2">
      <c r="A139" s="34">
        <v>157</v>
      </c>
      <c r="B139" s="35">
        <v>13</v>
      </c>
      <c r="C139" s="36" t="s">
        <v>168</v>
      </c>
      <c r="D139" s="37">
        <v>600</v>
      </c>
      <c r="E139" s="35">
        <f>0</f>
        <v>0</v>
      </c>
      <c r="F139" s="35">
        <f t="shared" si="1"/>
        <v>600</v>
      </c>
      <c r="G139" s="38"/>
      <c r="H139" s="39">
        <v>1.3</v>
      </c>
    </row>
    <row r="140" spans="1:8" s="40" customFormat="1" ht="51" x14ac:dyDescent="0.2">
      <c r="A140" s="34">
        <v>158</v>
      </c>
      <c r="B140" s="35">
        <v>14</v>
      </c>
      <c r="C140" s="36" t="s">
        <v>169</v>
      </c>
      <c r="D140" s="37">
        <v>3000</v>
      </c>
      <c r="E140" s="35">
        <f>0</f>
        <v>0</v>
      </c>
      <c r="F140" s="35">
        <f t="shared" si="1"/>
        <v>3000</v>
      </c>
      <c r="G140" s="38"/>
      <c r="H140" s="39">
        <v>1.27</v>
      </c>
    </row>
    <row r="141" spans="1:8" s="40" customFormat="1" ht="63.75" x14ac:dyDescent="0.2">
      <c r="A141" s="34">
        <v>159</v>
      </c>
      <c r="B141" s="35">
        <v>14</v>
      </c>
      <c r="C141" s="36" t="s">
        <v>170</v>
      </c>
      <c r="D141" s="37">
        <v>3000</v>
      </c>
      <c r="E141" s="35">
        <f>0</f>
        <v>0</v>
      </c>
      <c r="F141" s="35">
        <f t="shared" ref="F141:F148" si="2">D141-E141</f>
        <v>3000</v>
      </c>
      <c r="G141" s="38"/>
      <c r="H141" s="39">
        <v>1.28</v>
      </c>
    </row>
    <row r="142" spans="1:8" s="40" customFormat="1" ht="76.5" x14ac:dyDescent="0.2">
      <c r="A142" s="34">
        <v>160</v>
      </c>
      <c r="B142" s="35">
        <v>6</v>
      </c>
      <c r="C142" s="36" t="s">
        <v>171</v>
      </c>
      <c r="D142" s="37">
        <v>480</v>
      </c>
      <c r="E142" s="35">
        <f>0</f>
        <v>0</v>
      </c>
      <c r="F142" s="35">
        <f t="shared" si="2"/>
        <v>480</v>
      </c>
      <c r="G142" s="38"/>
      <c r="H142" s="39">
        <v>7.54</v>
      </c>
    </row>
    <row r="143" spans="1:8" s="40" customFormat="1" ht="51" x14ac:dyDescent="0.2">
      <c r="A143" s="34">
        <v>163</v>
      </c>
      <c r="B143" s="35">
        <v>7</v>
      </c>
      <c r="C143" s="36" t="s">
        <v>172</v>
      </c>
      <c r="D143" s="37">
        <v>1800</v>
      </c>
      <c r="E143" s="35">
        <f>0</f>
        <v>0</v>
      </c>
      <c r="F143" s="35">
        <f t="shared" si="2"/>
        <v>1800</v>
      </c>
      <c r="G143" s="38"/>
      <c r="H143" s="39">
        <v>0.49</v>
      </c>
    </row>
    <row r="144" spans="1:8" s="40" customFormat="1" ht="51" x14ac:dyDescent="0.2">
      <c r="A144" s="34">
        <v>164</v>
      </c>
      <c r="B144" s="35">
        <v>26</v>
      </c>
      <c r="C144" s="36" t="s">
        <v>173</v>
      </c>
      <c r="D144" s="37">
        <v>600</v>
      </c>
      <c r="E144" s="35">
        <f>0</f>
        <v>0</v>
      </c>
      <c r="F144" s="35">
        <f t="shared" si="2"/>
        <v>600</v>
      </c>
      <c r="G144" s="38"/>
      <c r="H144" s="39">
        <v>1.88</v>
      </c>
    </row>
    <row r="145" spans="1:8" s="40" customFormat="1" ht="63.75" x14ac:dyDescent="0.2">
      <c r="A145" s="34">
        <v>168</v>
      </c>
      <c r="B145" s="35">
        <v>14</v>
      </c>
      <c r="C145" s="36" t="s">
        <v>174</v>
      </c>
      <c r="D145" s="37">
        <v>1200</v>
      </c>
      <c r="E145" s="35">
        <f>0</f>
        <v>0</v>
      </c>
      <c r="F145" s="35">
        <f t="shared" si="2"/>
        <v>1200</v>
      </c>
      <c r="G145" s="38"/>
      <c r="H145" s="39">
        <v>0.15</v>
      </c>
    </row>
    <row r="146" spans="1:8" s="44" customFormat="1" ht="38.25" x14ac:dyDescent="0.2">
      <c r="A146" s="41">
        <v>173</v>
      </c>
      <c r="B146" s="35">
        <v>24</v>
      </c>
      <c r="C146" s="36" t="s">
        <v>175</v>
      </c>
      <c r="D146" s="42">
        <v>1800</v>
      </c>
      <c r="E146" s="35">
        <f>0</f>
        <v>0</v>
      </c>
      <c r="F146" s="35">
        <f t="shared" si="2"/>
        <v>1800</v>
      </c>
      <c r="G146" s="38"/>
      <c r="H146" s="43">
        <v>2.69</v>
      </c>
    </row>
    <row r="147" spans="1:8" s="40" customFormat="1" ht="51" x14ac:dyDescent="0.2">
      <c r="A147" s="34">
        <v>174</v>
      </c>
      <c r="B147" s="35">
        <v>13</v>
      </c>
      <c r="C147" s="36" t="s">
        <v>176</v>
      </c>
      <c r="D147" s="37">
        <v>1200</v>
      </c>
      <c r="E147" s="35">
        <f>0</f>
        <v>0</v>
      </c>
      <c r="F147" s="35">
        <f t="shared" si="2"/>
        <v>1200</v>
      </c>
      <c r="G147" s="38"/>
      <c r="H147" s="39">
        <v>2.8</v>
      </c>
    </row>
    <row r="148" spans="1:8" s="40" customFormat="1" ht="63.75" x14ac:dyDescent="0.2">
      <c r="A148" s="34">
        <v>175</v>
      </c>
      <c r="B148" s="35">
        <v>14</v>
      </c>
      <c r="C148" s="36" t="s">
        <v>177</v>
      </c>
      <c r="D148" s="37">
        <v>300</v>
      </c>
      <c r="E148" s="35">
        <f>0</f>
        <v>0</v>
      </c>
      <c r="F148" s="35">
        <f t="shared" si="2"/>
        <v>300</v>
      </c>
      <c r="G148" s="38"/>
      <c r="H148" s="39">
        <v>1.6</v>
      </c>
    </row>
    <row r="149" spans="1:8" x14ac:dyDescent="0.25">
      <c r="A149" s="67"/>
      <c r="B149" s="67"/>
      <c r="C149" s="68"/>
      <c r="D149" s="69" t="s">
        <v>178</v>
      </c>
      <c r="E149" s="70"/>
      <c r="F149" s="70"/>
      <c r="G149" s="71"/>
    </row>
    <row r="150" spans="1:8" x14ac:dyDescent="0.25">
      <c r="C150" s="42" t="s">
        <v>179</v>
      </c>
      <c r="D150" s="69"/>
      <c r="E150" s="69"/>
      <c r="F150" s="70"/>
      <c r="G150" s="71"/>
    </row>
    <row r="151" spans="1:8" x14ac:dyDescent="0.25">
      <c r="C151" s="72" t="s">
        <v>180</v>
      </c>
      <c r="D151" s="73"/>
      <c r="E151" s="69"/>
      <c r="F151" s="70"/>
      <c r="G151" s="71"/>
    </row>
    <row r="152" spans="1:8" x14ac:dyDescent="0.25">
      <c r="C152" s="74" t="s">
        <v>181</v>
      </c>
      <c r="D152" s="73"/>
      <c r="E152" s="69"/>
      <c r="F152" s="70"/>
      <c r="G152" s="71"/>
    </row>
    <row r="153" spans="1:8" ht="25.5" x14ac:dyDescent="0.25">
      <c r="C153" s="75" t="s">
        <v>182</v>
      </c>
      <c r="D153" s="73"/>
      <c r="E153" s="69"/>
      <c r="F153" s="70"/>
      <c r="G153" s="71"/>
    </row>
    <row r="154" spans="1:8" x14ac:dyDescent="0.25">
      <c r="A154" s="73"/>
      <c r="B154" s="73"/>
      <c r="C154" s="76"/>
      <c r="D154" s="73" t="s">
        <v>183</v>
      </c>
      <c r="E154" s="69"/>
      <c r="F154" s="70"/>
      <c r="G154" s="71"/>
    </row>
    <row r="155" spans="1:8" x14ac:dyDescent="0.25">
      <c r="A155" s="223" t="s">
        <v>184</v>
      </c>
      <c r="B155" s="223"/>
      <c r="C155" s="223"/>
      <c r="D155" s="223"/>
      <c r="E155" s="223"/>
      <c r="F155" s="70"/>
      <c r="G155" s="71"/>
    </row>
    <row r="156" spans="1:8" x14ac:dyDescent="0.25">
      <c r="A156" s="224" t="s">
        <v>185</v>
      </c>
      <c r="B156" s="224"/>
      <c r="C156" s="224"/>
      <c r="D156" s="224"/>
      <c r="E156" s="224"/>
      <c r="F156" s="70"/>
      <c r="G156" s="71"/>
    </row>
    <row r="157" spans="1:8" x14ac:dyDescent="0.25">
      <c r="A157" s="69"/>
      <c r="B157" s="69"/>
      <c r="C157" s="76"/>
      <c r="D157" s="73"/>
      <c r="E157" s="73"/>
      <c r="F157" s="69"/>
      <c r="G157" s="77"/>
    </row>
    <row r="158" spans="1:8" x14ac:dyDescent="0.25">
      <c r="A158" s="78" t="s">
        <v>186</v>
      </c>
      <c r="B158" s="225" t="s">
        <v>187</v>
      </c>
      <c r="C158" s="226"/>
      <c r="D158" s="226"/>
      <c r="E158" s="227"/>
      <c r="F158" s="228" t="s">
        <v>188</v>
      </c>
      <c r="G158" s="229"/>
      <c r="H158" s="79" t="s">
        <v>189</v>
      </c>
    </row>
    <row r="159" spans="1:8" x14ac:dyDescent="0.25">
      <c r="A159" s="80">
        <v>1</v>
      </c>
      <c r="B159" s="230" t="s">
        <v>190</v>
      </c>
      <c r="C159" s="231"/>
      <c r="D159" s="231"/>
      <c r="E159" s="232"/>
      <c r="F159" s="233" t="s">
        <v>191</v>
      </c>
      <c r="G159" s="234"/>
      <c r="H159" s="81" t="s">
        <v>192</v>
      </c>
    </row>
    <row r="160" spans="1:8" x14ac:dyDescent="0.25">
      <c r="A160" s="80">
        <v>2</v>
      </c>
      <c r="B160" s="230" t="s">
        <v>193</v>
      </c>
      <c r="C160" s="231"/>
      <c r="D160" s="231"/>
      <c r="E160" s="232"/>
      <c r="F160" s="233" t="s">
        <v>194</v>
      </c>
      <c r="G160" s="234"/>
      <c r="H160" s="81" t="s">
        <v>192</v>
      </c>
    </row>
    <row r="161" spans="1:8" x14ac:dyDescent="0.25">
      <c r="A161" s="80">
        <v>3</v>
      </c>
      <c r="B161" s="230" t="s">
        <v>195</v>
      </c>
      <c r="C161" s="231"/>
      <c r="D161" s="231"/>
      <c r="E161" s="232"/>
      <c r="F161" s="233" t="s">
        <v>196</v>
      </c>
      <c r="G161" s="234"/>
      <c r="H161" s="82" t="s">
        <v>192</v>
      </c>
    </row>
    <row r="162" spans="1:8" s="85" customFormat="1" x14ac:dyDescent="0.25">
      <c r="A162" s="83">
        <v>4</v>
      </c>
      <c r="B162" s="235" t="s">
        <v>197</v>
      </c>
      <c r="C162" s="236"/>
      <c r="D162" s="236"/>
      <c r="E162" s="237"/>
      <c r="F162" s="238" t="s">
        <v>198</v>
      </c>
      <c r="G162" s="239"/>
      <c r="H162" s="84" t="s">
        <v>192</v>
      </c>
    </row>
    <row r="163" spans="1:8" s="85" customFormat="1" x14ac:dyDescent="0.25">
      <c r="A163" s="80">
        <v>5</v>
      </c>
      <c r="B163" s="230" t="s">
        <v>199</v>
      </c>
      <c r="C163" s="231"/>
      <c r="D163" s="231"/>
      <c r="E163" s="232"/>
      <c r="F163" s="233" t="s">
        <v>200</v>
      </c>
      <c r="G163" s="234"/>
      <c r="H163" s="82" t="s">
        <v>192</v>
      </c>
    </row>
    <row r="164" spans="1:8" s="85" customFormat="1" x14ac:dyDescent="0.25">
      <c r="A164" s="80">
        <v>6</v>
      </c>
      <c r="B164" s="230" t="s">
        <v>201</v>
      </c>
      <c r="C164" s="231"/>
      <c r="D164" s="231"/>
      <c r="E164" s="232"/>
      <c r="F164" s="233" t="s">
        <v>202</v>
      </c>
      <c r="G164" s="234"/>
      <c r="H164" s="82" t="s">
        <v>192</v>
      </c>
    </row>
    <row r="165" spans="1:8" s="85" customFormat="1" x14ac:dyDescent="0.25">
      <c r="A165" s="80">
        <v>7</v>
      </c>
      <c r="B165" s="230" t="s">
        <v>203</v>
      </c>
      <c r="C165" s="231"/>
      <c r="D165" s="231"/>
      <c r="E165" s="232"/>
      <c r="F165" s="233" t="s">
        <v>204</v>
      </c>
      <c r="G165" s="234"/>
      <c r="H165" s="82" t="s">
        <v>192</v>
      </c>
    </row>
    <row r="166" spans="1:8" s="85" customFormat="1" x14ac:dyDescent="0.25">
      <c r="A166" s="83">
        <v>8</v>
      </c>
      <c r="B166" s="235" t="s">
        <v>205</v>
      </c>
      <c r="C166" s="236"/>
      <c r="D166" s="236"/>
      <c r="E166" s="237"/>
      <c r="F166" s="238" t="s">
        <v>206</v>
      </c>
      <c r="G166" s="239"/>
      <c r="H166" s="84" t="s">
        <v>192</v>
      </c>
    </row>
    <row r="167" spans="1:8" s="85" customFormat="1" x14ac:dyDescent="0.25">
      <c r="A167" s="80">
        <v>9</v>
      </c>
      <c r="B167" s="230" t="s">
        <v>207</v>
      </c>
      <c r="C167" s="231"/>
      <c r="D167" s="231"/>
      <c r="E167" s="232"/>
      <c r="F167" s="233" t="s">
        <v>208</v>
      </c>
      <c r="G167" s="234"/>
      <c r="H167" s="82" t="s">
        <v>192</v>
      </c>
    </row>
    <row r="168" spans="1:8" s="85" customFormat="1" x14ac:dyDescent="0.25">
      <c r="A168" s="86">
        <v>10</v>
      </c>
      <c r="B168" s="240" t="s">
        <v>209</v>
      </c>
      <c r="C168" s="241"/>
      <c r="D168" s="241"/>
      <c r="E168" s="242"/>
      <c r="F168" s="240" t="s">
        <v>210</v>
      </c>
      <c r="G168" s="241"/>
      <c r="H168" s="87" t="s">
        <v>211</v>
      </c>
    </row>
    <row r="169" spans="1:8" s="85" customFormat="1" x14ac:dyDescent="0.25">
      <c r="A169" s="80">
        <v>11</v>
      </c>
      <c r="B169" s="230" t="s">
        <v>212</v>
      </c>
      <c r="C169" s="231"/>
      <c r="D169" s="231"/>
      <c r="E169" s="232"/>
      <c r="F169" s="233" t="s">
        <v>213</v>
      </c>
      <c r="G169" s="234"/>
      <c r="H169" s="82" t="s">
        <v>192</v>
      </c>
    </row>
    <row r="170" spans="1:8" s="85" customFormat="1" x14ac:dyDescent="0.25">
      <c r="A170" s="80">
        <v>13</v>
      </c>
      <c r="B170" s="230" t="s">
        <v>214</v>
      </c>
      <c r="C170" s="231"/>
      <c r="D170" s="231"/>
      <c r="E170" s="232"/>
      <c r="F170" s="233" t="s">
        <v>215</v>
      </c>
      <c r="G170" s="234"/>
      <c r="H170" s="82" t="s">
        <v>192</v>
      </c>
    </row>
    <row r="171" spans="1:8" s="85" customFormat="1" x14ac:dyDescent="0.25">
      <c r="A171" s="80">
        <v>14</v>
      </c>
      <c r="B171" s="230" t="s">
        <v>216</v>
      </c>
      <c r="C171" s="231"/>
      <c r="D171" s="231"/>
      <c r="E171" s="232"/>
      <c r="F171" s="233" t="s">
        <v>217</v>
      </c>
      <c r="G171" s="234"/>
      <c r="H171" s="82" t="s">
        <v>192</v>
      </c>
    </row>
    <row r="172" spans="1:8" s="88" customFormat="1" ht="14.25" x14ac:dyDescent="0.25">
      <c r="A172" s="42">
        <v>15</v>
      </c>
      <c r="B172" s="243" t="s">
        <v>218</v>
      </c>
      <c r="C172" s="244"/>
      <c r="D172" s="244"/>
      <c r="E172" s="245"/>
      <c r="F172" s="246" t="s">
        <v>219</v>
      </c>
      <c r="G172" s="247"/>
      <c r="H172" s="42" t="s">
        <v>192</v>
      </c>
    </row>
    <row r="173" spans="1:8" s="85" customFormat="1" x14ac:dyDescent="0.25">
      <c r="A173" s="83">
        <v>16</v>
      </c>
      <c r="B173" s="235" t="s">
        <v>220</v>
      </c>
      <c r="C173" s="236"/>
      <c r="D173" s="236"/>
      <c r="E173" s="237"/>
      <c r="F173" s="238" t="s">
        <v>221</v>
      </c>
      <c r="G173" s="239"/>
      <c r="H173" s="84" t="s">
        <v>192</v>
      </c>
    </row>
    <row r="174" spans="1:8" s="85" customFormat="1" x14ac:dyDescent="0.25">
      <c r="A174" s="80">
        <v>17</v>
      </c>
      <c r="B174" s="230" t="s">
        <v>222</v>
      </c>
      <c r="C174" s="231"/>
      <c r="D174" s="231"/>
      <c r="E174" s="232"/>
      <c r="F174" s="233" t="s">
        <v>223</v>
      </c>
      <c r="G174" s="234"/>
      <c r="H174" s="82" t="s">
        <v>192</v>
      </c>
    </row>
    <row r="175" spans="1:8" s="85" customFormat="1" x14ac:dyDescent="0.25">
      <c r="A175" s="80">
        <v>18</v>
      </c>
      <c r="B175" s="230" t="s">
        <v>224</v>
      </c>
      <c r="C175" s="231"/>
      <c r="D175" s="231"/>
      <c r="E175" s="232"/>
      <c r="F175" s="233" t="s">
        <v>225</v>
      </c>
      <c r="G175" s="234"/>
      <c r="H175" s="82" t="s">
        <v>192</v>
      </c>
    </row>
    <row r="176" spans="1:8" s="85" customFormat="1" x14ac:dyDescent="0.25">
      <c r="A176" s="80">
        <v>19</v>
      </c>
      <c r="B176" s="230" t="s">
        <v>226</v>
      </c>
      <c r="C176" s="231"/>
      <c r="D176" s="231"/>
      <c r="E176" s="232"/>
      <c r="F176" s="233" t="s">
        <v>227</v>
      </c>
      <c r="G176" s="234"/>
      <c r="H176" s="82" t="s">
        <v>192</v>
      </c>
    </row>
    <row r="177" spans="1:8" s="85" customFormat="1" ht="15.75" x14ac:dyDescent="0.25">
      <c r="A177" s="89">
        <v>21</v>
      </c>
      <c r="B177" s="230" t="s">
        <v>228</v>
      </c>
      <c r="C177" s="231"/>
      <c r="D177" s="231"/>
      <c r="E177" s="232"/>
      <c r="F177" s="233" t="s">
        <v>229</v>
      </c>
      <c r="G177" s="234"/>
      <c r="H177" s="82" t="s">
        <v>192</v>
      </c>
    </row>
    <row r="178" spans="1:8" s="85" customFormat="1" ht="15.75" x14ac:dyDescent="0.25">
      <c r="A178" s="89">
        <v>22</v>
      </c>
      <c r="B178" s="230" t="s">
        <v>230</v>
      </c>
      <c r="C178" s="231"/>
      <c r="D178" s="231"/>
      <c r="E178" s="232"/>
      <c r="F178" s="233" t="s">
        <v>231</v>
      </c>
      <c r="G178" s="234"/>
      <c r="H178" s="82" t="s">
        <v>192</v>
      </c>
    </row>
    <row r="179" spans="1:8" s="85" customFormat="1" ht="15.75" x14ac:dyDescent="0.25">
      <c r="A179" s="89">
        <v>23</v>
      </c>
      <c r="B179" s="230" t="s">
        <v>232</v>
      </c>
      <c r="C179" s="231"/>
      <c r="D179" s="231"/>
      <c r="E179" s="232"/>
      <c r="F179" s="233" t="s">
        <v>233</v>
      </c>
      <c r="G179" s="234"/>
      <c r="H179" s="82" t="s">
        <v>192</v>
      </c>
    </row>
    <row r="180" spans="1:8" s="85" customFormat="1" x14ac:dyDescent="0.25">
      <c r="A180" s="89">
        <v>24</v>
      </c>
      <c r="B180" s="243" t="s">
        <v>234</v>
      </c>
      <c r="C180" s="244"/>
      <c r="D180" s="244"/>
      <c r="E180" s="245"/>
      <c r="F180" s="246" t="s">
        <v>235</v>
      </c>
      <c r="G180" s="247"/>
      <c r="H180" s="42" t="s">
        <v>192</v>
      </c>
    </row>
    <row r="181" spans="1:8" s="85" customFormat="1" ht="15" customHeight="1" x14ac:dyDescent="0.25">
      <c r="A181" s="89">
        <v>25</v>
      </c>
      <c r="B181" s="230" t="s">
        <v>236</v>
      </c>
      <c r="C181" s="231"/>
      <c r="D181" s="231"/>
      <c r="E181" s="232"/>
      <c r="F181" s="233" t="s">
        <v>237</v>
      </c>
      <c r="G181" s="234"/>
      <c r="H181" s="82" t="s">
        <v>192</v>
      </c>
    </row>
    <row r="182" spans="1:8" s="85" customFormat="1" ht="15.75" x14ac:dyDescent="0.25">
      <c r="A182" s="89">
        <v>26</v>
      </c>
      <c r="B182" s="230" t="s">
        <v>238</v>
      </c>
      <c r="C182" s="231"/>
      <c r="D182" s="231"/>
      <c r="E182" s="232"/>
      <c r="F182" s="233" t="s">
        <v>239</v>
      </c>
      <c r="G182" s="234"/>
      <c r="H182" s="82" t="s">
        <v>192</v>
      </c>
    </row>
    <row r="183" spans="1:8" s="85" customFormat="1" ht="15.75" x14ac:dyDescent="0.25">
      <c r="A183" s="89">
        <v>27</v>
      </c>
      <c r="B183" s="230" t="s">
        <v>240</v>
      </c>
      <c r="C183" s="231"/>
      <c r="D183" s="231"/>
      <c r="E183" s="232"/>
      <c r="F183" s="233" t="s">
        <v>241</v>
      </c>
      <c r="G183" s="234"/>
      <c r="H183" s="82" t="s">
        <v>192</v>
      </c>
    </row>
    <row r="184" spans="1:8" ht="16.5" customHeight="1" thickBot="1" x14ac:dyDescent="0.3">
      <c r="A184" s="69"/>
      <c r="B184" s="69"/>
      <c r="C184" s="76"/>
      <c r="D184" s="73"/>
      <c r="E184" s="73"/>
      <c r="F184" s="69"/>
      <c r="G184" s="77"/>
    </row>
    <row r="185" spans="1:8" ht="15.75" customHeight="1" thickTop="1" x14ac:dyDescent="0.25">
      <c r="A185" s="248" t="s">
        <v>242</v>
      </c>
      <c r="B185" s="248"/>
      <c r="C185" s="249"/>
      <c r="D185" s="250" t="s">
        <v>243</v>
      </c>
      <c r="E185" s="251"/>
      <c r="F185" s="70"/>
      <c r="G185" s="70"/>
      <c r="H185" s="90"/>
    </row>
    <row r="186" spans="1:8" x14ac:dyDescent="0.25">
      <c r="A186" s="256" t="s">
        <v>244</v>
      </c>
      <c r="B186" s="256"/>
      <c r="C186" s="91"/>
      <c r="D186" s="252"/>
      <c r="E186" s="253"/>
      <c r="F186" s="70"/>
      <c r="G186" s="71"/>
    </row>
    <row r="187" spans="1:8" x14ac:dyDescent="0.25">
      <c r="A187" s="256" t="s">
        <v>245</v>
      </c>
      <c r="B187" s="256"/>
      <c r="C187" s="91"/>
      <c r="D187" s="252"/>
      <c r="E187" s="253"/>
      <c r="F187" s="70"/>
      <c r="G187" s="71"/>
    </row>
    <row r="188" spans="1:8" ht="15.75" thickBot="1" x14ac:dyDescent="0.3">
      <c r="A188" s="256" t="s">
        <v>246</v>
      </c>
      <c r="B188" s="256"/>
      <c r="C188" s="91"/>
      <c r="D188" s="254"/>
      <c r="E188" s="255"/>
      <c r="F188" s="70"/>
      <c r="G188" s="71"/>
    </row>
    <row r="189" spans="1:8" ht="15.75" thickTop="1" x14ac:dyDescent="0.25">
      <c r="A189" s="67"/>
      <c r="B189" s="67"/>
      <c r="C189" s="68"/>
      <c r="D189" s="92"/>
      <c r="E189" s="70"/>
      <c r="F189" s="70"/>
      <c r="G189" s="71"/>
    </row>
    <row r="192" spans="1:8" ht="16.5" customHeight="1" x14ac:dyDescent="0.25"/>
    <row r="225" ht="16.5" customHeight="1" x14ac:dyDescent="0.25"/>
  </sheetData>
  <sheetProtection algorithmName="SHA-512" hashValue="QUc9I0sUc5SgVD9F55r14qJPG1z1l0zXvREvRc2cfPCWQisS3x37asyZGrviCT5gSlIcyGBOpy17382ESb1JJA==" saltValue="GUV7IYKxn9+irJ3jAPJWZw==" spinCount="100000" sheet="1" objects="1" scenarios="1"/>
  <mergeCells count="68">
    <mergeCell ref="B183:E183"/>
    <mergeCell ref="F183:G183"/>
    <mergeCell ref="A185:C185"/>
    <mergeCell ref="D185:E188"/>
    <mergeCell ref="A186:B186"/>
    <mergeCell ref="A187:B187"/>
    <mergeCell ref="A188:B188"/>
    <mergeCell ref="B180:E180"/>
    <mergeCell ref="F180:G180"/>
    <mergeCell ref="B181:E181"/>
    <mergeCell ref="F181:G181"/>
    <mergeCell ref="B182:E182"/>
    <mergeCell ref="F182:G182"/>
    <mergeCell ref="B177:E177"/>
    <mergeCell ref="F177:G177"/>
    <mergeCell ref="B178:E178"/>
    <mergeCell ref="F178:G178"/>
    <mergeCell ref="B179:E179"/>
    <mergeCell ref="F179:G179"/>
    <mergeCell ref="B174:E174"/>
    <mergeCell ref="F174:G174"/>
    <mergeCell ref="B175:E175"/>
    <mergeCell ref="F175:G175"/>
    <mergeCell ref="B176:E176"/>
    <mergeCell ref="F176:G176"/>
    <mergeCell ref="B171:E171"/>
    <mergeCell ref="F171:G171"/>
    <mergeCell ref="B172:E172"/>
    <mergeCell ref="F172:G172"/>
    <mergeCell ref="B173:E173"/>
    <mergeCell ref="F173:G173"/>
    <mergeCell ref="B168:E168"/>
    <mergeCell ref="F168:G168"/>
    <mergeCell ref="B169:E169"/>
    <mergeCell ref="F169:G169"/>
    <mergeCell ref="B170:E170"/>
    <mergeCell ref="F170:G170"/>
    <mergeCell ref="B165:E165"/>
    <mergeCell ref="F165:G165"/>
    <mergeCell ref="B166:E166"/>
    <mergeCell ref="F166:G166"/>
    <mergeCell ref="B167:E167"/>
    <mergeCell ref="F167:G167"/>
    <mergeCell ref="B162:E162"/>
    <mergeCell ref="F162:G162"/>
    <mergeCell ref="B163:E163"/>
    <mergeCell ref="F163:G163"/>
    <mergeCell ref="B164:E164"/>
    <mergeCell ref="F164:G164"/>
    <mergeCell ref="B159:E159"/>
    <mergeCell ref="F159:G159"/>
    <mergeCell ref="B160:E160"/>
    <mergeCell ref="F160:G160"/>
    <mergeCell ref="B161:E161"/>
    <mergeCell ref="F161:G161"/>
    <mergeCell ref="B8:H8"/>
    <mergeCell ref="B9:H9"/>
    <mergeCell ref="A155:E155"/>
    <mergeCell ref="A156:E156"/>
    <mergeCell ref="B158:E158"/>
    <mergeCell ref="F158:G158"/>
    <mergeCell ref="A1:H1"/>
    <mergeCell ref="A2:H2"/>
    <mergeCell ref="B3:D3"/>
    <mergeCell ref="B4:C4"/>
    <mergeCell ref="F4:F5"/>
    <mergeCell ref="G4:G5"/>
    <mergeCell ref="B5:C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249"/>
  <sheetViews>
    <sheetView topLeftCell="A189" workbookViewId="0">
      <selection activeCell="Q11" sqref="Q11"/>
    </sheetView>
  </sheetViews>
  <sheetFormatPr defaultRowHeight="15" x14ac:dyDescent="0.25"/>
  <cols>
    <col min="5" max="5" width="11.28515625" customWidth="1"/>
  </cols>
  <sheetData>
    <row r="1" spans="1:9" ht="21" x14ac:dyDescent="0.35">
      <c r="A1" s="260" t="s">
        <v>19</v>
      </c>
      <c r="B1" s="261"/>
      <c r="C1" s="261"/>
      <c r="D1" s="261"/>
      <c r="E1" s="261"/>
      <c r="F1" s="261"/>
      <c r="G1" s="261"/>
      <c r="H1" s="261"/>
      <c r="I1" s="131"/>
    </row>
    <row r="2" spans="1:9" ht="15.75" thickBot="1" x14ac:dyDescent="0.3">
      <c r="A2" s="132" t="s">
        <v>20</v>
      </c>
      <c r="B2" s="262" t="s">
        <v>253</v>
      </c>
      <c r="C2" s="262"/>
      <c r="D2" s="262"/>
      <c r="E2" s="133"/>
      <c r="F2" s="133"/>
      <c r="G2" s="134"/>
      <c r="H2" s="135"/>
      <c r="I2" s="131"/>
    </row>
    <row r="3" spans="1:9" ht="24.75" thickTop="1" thickBot="1" x14ac:dyDescent="0.4">
      <c r="A3" s="132" t="s">
        <v>21</v>
      </c>
      <c r="B3" s="262" t="s">
        <v>254</v>
      </c>
      <c r="C3" s="262"/>
      <c r="D3" s="132" t="s">
        <v>23</v>
      </c>
      <c r="E3" s="136">
        <v>43175</v>
      </c>
      <c r="F3" s="263" t="s">
        <v>24</v>
      </c>
      <c r="G3" s="265">
        <f ca="1">E3-E4</f>
        <v>-458</v>
      </c>
      <c r="H3" s="266"/>
      <c r="I3" s="137" t="s">
        <v>382</v>
      </c>
    </row>
    <row r="4" spans="1:9" ht="15.75" thickBot="1" x14ac:dyDescent="0.3">
      <c r="A4" s="132"/>
      <c r="B4" s="131"/>
      <c r="C4" s="138"/>
      <c r="D4" s="132" t="s">
        <v>26</v>
      </c>
      <c r="E4" s="139">
        <f ca="1">TODAY()</f>
        <v>43633</v>
      </c>
      <c r="F4" s="264"/>
      <c r="G4" s="265"/>
      <c r="H4" s="266"/>
      <c r="I4" s="131"/>
    </row>
    <row r="5" spans="1:9" ht="15.75" thickTop="1" x14ac:dyDescent="0.25">
      <c r="A5" s="267" t="s">
        <v>383</v>
      </c>
      <c r="B5" s="267"/>
      <c r="C5" s="267"/>
      <c r="D5" s="267"/>
      <c r="E5" s="267"/>
      <c r="F5" s="267"/>
      <c r="G5" s="267"/>
      <c r="H5" s="267"/>
      <c r="I5" s="267"/>
    </row>
    <row r="6" spans="1:9" x14ac:dyDescent="0.25">
      <c r="A6" s="267"/>
      <c r="B6" s="267"/>
      <c r="C6" s="267"/>
      <c r="D6" s="267"/>
      <c r="E6" s="267"/>
      <c r="F6" s="267"/>
      <c r="G6" s="267"/>
      <c r="H6" s="267"/>
      <c r="I6" s="267"/>
    </row>
    <row r="7" spans="1:9" x14ac:dyDescent="0.25">
      <c r="A7" s="267" t="s">
        <v>384</v>
      </c>
      <c r="B7" s="267"/>
      <c r="C7" s="267"/>
      <c r="D7" s="267"/>
      <c r="E7" s="267"/>
      <c r="F7" s="267"/>
      <c r="G7" s="267"/>
      <c r="H7" s="267"/>
      <c r="I7" s="267"/>
    </row>
    <row r="8" spans="1:9" x14ac:dyDescent="0.25">
      <c r="A8" s="267"/>
      <c r="B8" s="267"/>
      <c r="C8" s="267"/>
      <c r="D8" s="267"/>
      <c r="E8" s="267"/>
      <c r="F8" s="267"/>
      <c r="G8" s="267"/>
      <c r="H8" s="267"/>
      <c r="I8" s="267"/>
    </row>
    <row r="9" spans="1:9" ht="15.75" thickBot="1" x14ac:dyDescent="0.3">
      <c r="A9" s="133"/>
      <c r="B9" s="133"/>
      <c r="C9" s="133"/>
      <c r="D9" s="133"/>
      <c r="E9" s="133"/>
      <c r="F9" s="133"/>
      <c r="G9" s="134"/>
      <c r="H9" s="135"/>
      <c r="I9" s="131"/>
    </row>
    <row r="10" spans="1:9" ht="60.75" thickTop="1" x14ac:dyDescent="0.25">
      <c r="A10" s="140" t="s">
        <v>30</v>
      </c>
      <c r="B10" s="140" t="s">
        <v>31</v>
      </c>
      <c r="C10" s="141" t="s">
        <v>32</v>
      </c>
      <c r="D10" s="141" t="s">
        <v>33</v>
      </c>
      <c r="E10" s="141" t="s">
        <v>34</v>
      </c>
      <c r="F10" s="141" t="s">
        <v>35</v>
      </c>
      <c r="G10" s="142" t="s">
        <v>36</v>
      </c>
      <c r="H10" s="141" t="s">
        <v>385</v>
      </c>
      <c r="I10" s="141" t="s">
        <v>386</v>
      </c>
    </row>
    <row r="11" spans="1:9" ht="102" x14ac:dyDescent="0.25">
      <c r="A11" s="143">
        <v>1</v>
      </c>
      <c r="B11" s="143">
        <v>15</v>
      </c>
      <c r="C11" s="143" t="s">
        <v>257</v>
      </c>
      <c r="D11" s="143">
        <v>55</v>
      </c>
      <c r="E11" s="143">
        <v>10</v>
      </c>
      <c r="F11" s="143">
        <f>D11-E11</f>
        <v>45</v>
      </c>
      <c r="G11" s="143"/>
      <c r="H11" s="144">
        <v>7.99</v>
      </c>
      <c r="I11" s="143"/>
    </row>
    <row r="12" spans="1:9" ht="204" x14ac:dyDescent="0.25">
      <c r="A12" s="143">
        <v>2</v>
      </c>
      <c r="B12" s="143">
        <v>15</v>
      </c>
      <c r="C12" s="143" t="s">
        <v>387</v>
      </c>
      <c r="D12" s="143">
        <v>20</v>
      </c>
      <c r="E12" s="143"/>
      <c r="F12" s="143">
        <f t="shared" ref="F12:F75" si="0">D12-E12</f>
        <v>20</v>
      </c>
      <c r="G12" s="143">
        <f>20</f>
        <v>20</v>
      </c>
      <c r="H12" s="144">
        <v>0.77</v>
      </c>
      <c r="I12" s="143"/>
    </row>
    <row r="13" spans="1:9" ht="267.75" x14ac:dyDescent="0.25">
      <c r="A13" s="143">
        <v>3</v>
      </c>
      <c r="B13" s="143">
        <v>15</v>
      </c>
      <c r="C13" s="143" t="s">
        <v>388</v>
      </c>
      <c r="D13" s="143">
        <v>95</v>
      </c>
      <c r="E13" s="143"/>
      <c r="F13" s="143">
        <f t="shared" si="0"/>
        <v>95</v>
      </c>
      <c r="G13" s="143"/>
      <c r="H13" s="144">
        <v>2.4900000000000002</v>
      </c>
      <c r="I13" s="143"/>
    </row>
    <row r="14" spans="1:9" ht="204" x14ac:dyDescent="0.25">
      <c r="A14" s="145">
        <v>4</v>
      </c>
      <c r="B14" s="145">
        <v>6</v>
      </c>
      <c r="C14" s="145" t="s">
        <v>255</v>
      </c>
      <c r="D14" s="145">
        <v>15</v>
      </c>
      <c r="E14" s="145">
        <v>2</v>
      </c>
      <c r="F14" s="145">
        <f t="shared" si="0"/>
        <v>13</v>
      </c>
      <c r="G14" s="145"/>
      <c r="H14" s="146">
        <v>14</v>
      </c>
      <c r="I14" s="145"/>
    </row>
    <row r="15" spans="1:9" ht="409.5" x14ac:dyDescent="0.25">
      <c r="A15" s="147">
        <v>5</v>
      </c>
      <c r="B15" s="147">
        <v>18</v>
      </c>
      <c r="C15" s="147" t="s">
        <v>389</v>
      </c>
      <c r="D15" s="147">
        <v>20</v>
      </c>
      <c r="E15" s="147"/>
      <c r="F15" s="147">
        <f t="shared" si="0"/>
        <v>20</v>
      </c>
      <c r="G15" s="147">
        <f>5+20</f>
        <v>25</v>
      </c>
      <c r="H15" s="148">
        <v>250</v>
      </c>
      <c r="I15" s="147"/>
    </row>
    <row r="16" spans="1:9" ht="191.25" x14ac:dyDescent="0.25">
      <c r="A16" s="145">
        <v>6</v>
      </c>
      <c r="B16" s="145">
        <v>17</v>
      </c>
      <c r="C16" s="145" t="s">
        <v>258</v>
      </c>
      <c r="D16" s="145">
        <v>10</v>
      </c>
      <c r="E16" s="145">
        <v>2</v>
      </c>
      <c r="F16" s="145">
        <f t="shared" si="0"/>
        <v>8</v>
      </c>
      <c r="G16" s="145"/>
      <c r="H16" s="146">
        <v>220</v>
      </c>
      <c r="I16" s="145"/>
    </row>
    <row r="17" spans="1:9" ht="216.75" x14ac:dyDescent="0.25">
      <c r="A17" s="145">
        <v>7</v>
      </c>
      <c r="B17" s="145">
        <v>6</v>
      </c>
      <c r="C17" s="145" t="s">
        <v>256</v>
      </c>
      <c r="D17" s="145">
        <v>1300</v>
      </c>
      <c r="E17" s="145">
        <v>100</v>
      </c>
      <c r="F17" s="145">
        <f t="shared" si="0"/>
        <v>1200</v>
      </c>
      <c r="G17" s="145"/>
      <c r="H17" s="146">
        <v>2.5</v>
      </c>
      <c r="I17" s="145"/>
    </row>
    <row r="18" spans="1:9" ht="153" x14ac:dyDescent="0.25">
      <c r="A18" s="145">
        <v>8</v>
      </c>
      <c r="B18" s="145">
        <v>23</v>
      </c>
      <c r="C18" s="145" t="s">
        <v>259</v>
      </c>
      <c r="D18" s="145">
        <v>260</v>
      </c>
      <c r="E18" s="145">
        <v>100</v>
      </c>
      <c r="F18" s="145">
        <f t="shared" si="0"/>
        <v>160</v>
      </c>
      <c r="G18" s="145">
        <f>10</f>
        <v>10</v>
      </c>
      <c r="H18" s="146">
        <v>4.74</v>
      </c>
      <c r="I18" s="145"/>
    </row>
    <row r="19" spans="1:9" ht="114.75" x14ac:dyDescent="0.25">
      <c r="A19" s="143">
        <v>9</v>
      </c>
      <c r="B19" s="143">
        <v>15</v>
      </c>
      <c r="C19" s="143" t="s">
        <v>260</v>
      </c>
      <c r="D19" s="143">
        <v>260</v>
      </c>
      <c r="E19" s="143">
        <v>50</v>
      </c>
      <c r="F19" s="143">
        <f t="shared" si="0"/>
        <v>210</v>
      </c>
      <c r="G19" s="143">
        <f>60</f>
        <v>60</v>
      </c>
      <c r="H19" s="144">
        <v>1.38</v>
      </c>
      <c r="I19" s="143" t="s">
        <v>390</v>
      </c>
    </row>
    <row r="20" spans="1:9" ht="229.5" x14ac:dyDescent="0.25">
      <c r="A20" s="147">
        <v>10</v>
      </c>
      <c r="B20" s="147">
        <v>8</v>
      </c>
      <c r="C20" s="147" t="s">
        <v>261</v>
      </c>
      <c r="D20" s="147">
        <v>65</v>
      </c>
      <c r="E20" s="147">
        <v>10</v>
      </c>
      <c r="F20" s="147">
        <f t="shared" si="0"/>
        <v>55</v>
      </c>
      <c r="G20" s="147">
        <f>15</f>
        <v>15</v>
      </c>
      <c r="H20" s="148">
        <v>15</v>
      </c>
      <c r="I20" s="147" t="s">
        <v>390</v>
      </c>
    </row>
    <row r="21" spans="1:9" ht="178.5" x14ac:dyDescent="0.25">
      <c r="A21" s="147">
        <v>11</v>
      </c>
      <c r="B21" s="147">
        <v>8</v>
      </c>
      <c r="C21" s="147" t="s">
        <v>391</v>
      </c>
      <c r="D21" s="147">
        <v>65</v>
      </c>
      <c r="E21" s="147"/>
      <c r="F21" s="147">
        <f t="shared" si="0"/>
        <v>65</v>
      </c>
      <c r="G21" s="147"/>
      <c r="H21" s="148">
        <v>80</v>
      </c>
      <c r="I21" s="147" t="s">
        <v>390</v>
      </c>
    </row>
    <row r="22" spans="1:9" ht="89.25" x14ac:dyDescent="0.25">
      <c r="A22" s="149">
        <v>12</v>
      </c>
      <c r="B22" s="149" t="s">
        <v>38</v>
      </c>
      <c r="C22" s="149" t="s">
        <v>392</v>
      </c>
      <c r="D22" s="149">
        <v>500</v>
      </c>
      <c r="E22" s="149"/>
      <c r="F22" s="149">
        <f t="shared" si="0"/>
        <v>500</v>
      </c>
      <c r="G22" s="149"/>
      <c r="H22" s="150" t="s">
        <v>250</v>
      </c>
      <c r="I22" s="149"/>
    </row>
    <row r="23" spans="1:9" ht="127.5" x14ac:dyDescent="0.25">
      <c r="A23" s="145">
        <v>13</v>
      </c>
      <c r="B23" s="145">
        <v>8</v>
      </c>
      <c r="C23" s="145" t="s">
        <v>262</v>
      </c>
      <c r="D23" s="145">
        <v>10</v>
      </c>
      <c r="E23" s="145">
        <v>2</v>
      </c>
      <c r="F23" s="145">
        <f t="shared" si="0"/>
        <v>8</v>
      </c>
      <c r="G23" s="145">
        <f>5</f>
        <v>5</v>
      </c>
      <c r="H23" s="146">
        <v>9.1</v>
      </c>
      <c r="I23" s="145"/>
    </row>
    <row r="24" spans="1:9" ht="76.5" x14ac:dyDescent="0.25">
      <c r="A24" s="149">
        <v>14</v>
      </c>
      <c r="B24" s="149" t="s">
        <v>38</v>
      </c>
      <c r="C24" s="149" t="s">
        <v>393</v>
      </c>
      <c r="D24" s="149">
        <v>500</v>
      </c>
      <c r="E24" s="149"/>
      <c r="F24" s="149">
        <f t="shared" si="0"/>
        <v>500</v>
      </c>
      <c r="G24" s="149"/>
      <c r="H24" s="150" t="s">
        <v>250</v>
      </c>
      <c r="I24" s="149"/>
    </row>
    <row r="25" spans="1:9" ht="127.5" x14ac:dyDescent="0.25">
      <c r="A25" s="143">
        <v>15</v>
      </c>
      <c r="B25" s="143">
        <v>15</v>
      </c>
      <c r="C25" s="143" t="s">
        <v>394</v>
      </c>
      <c r="D25" s="143">
        <v>20</v>
      </c>
      <c r="E25" s="143"/>
      <c r="F25" s="143">
        <f t="shared" si="0"/>
        <v>20</v>
      </c>
      <c r="G25" s="143">
        <f>20</f>
        <v>20</v>
      </c>
      <c r="H25" s="144">
        <v>0.47</v>
      </c>
      <c r="I25" s="143"/>
    </row>
    <row r="26" spans="1:9" ht="306" x14ac:dyDescent="0.25">
      <c r="A26" s="147">
        <v>16</v>
      </c>
      <c r="B26" s="147">
        <v>10</v>
      </c>
      <c r="C26" s="147" t="s">
        <v>263</v>
      </c>
      <c r="D26" s="147">
        <v>5</v>
      </c>
      <c r="E26" s="147">
        <v>2</v>
      </c>
      <c r="F26" s="147">
        <f t="shared" si="0"/>
        <v>3</v>
      </c>
      <c r="G26" s="147"/>
      <c r="H26" s="148">
        <v>438.95</v>
      </c>
      <c r="I26" s="147" t="s">
        <v>390</v>
      </c>
    </row>
    <row r="27" spans="1:9" ht="331.5" x14ac:dyDescent="0.25">
      <c r="A27" s="145">
        <v>17</v>
      </c>
      <c r="B27" s="145">
        <v>10</v>
      </c>
      <c r="C27" s="145" t="s">
        <v>264</v>
      </c>
      <c r="D27" s="145">
        <v>15</v>
      </c>
      <c r="E27" s="145">
        <v>2</v>
      </c>
      <c r="F27" s="145">
        <f t="shared" si="0"/>
        <v>13</v>
      </c>
      <c r="G27" s="145"/>
      <c r="H27" s="146">
        <v>710</v>
      </c>
      <c r="I27" s="145"/>
    </row>
    <row r="28" spans="1:9" ht="140.25" x14ac:dyDescent="0.25">
      <c r="A28" s="145">
        <v>18</v>
      </c>
      <c r="B28" s="145">
        <v>6</v>
      </c>
      <c r="C28" s="145" t="s">
        <v>265</v>
      </c>
      <c r="D28" s="145">
        <v>3000</v>
      </c>
      <c r="E28" s="145">
        <v>100</v>
      </c>
      <c r="F28" s="145">
        <f t="shared" si="0"/>
        <v>2900</v>
      </c>
      <c r="G28" s="145"/>
      <c r="H28" s="146">
        <v>19.940000000000001</v>
      </c>
      <c r="I28" s="145"/>
    </row>
    <row r="29" spans="1:9" ht="140.25" x14ac:dyDescent="0.25">
      <c r="A29" s="145">
        <v>19</v>
      </c>
      <c r="B29" s="145">
        <v>9</v>
      </c>
      <c r="C29" s="145" t="s">
        <v>266</v>
      </c>
      <c r="D29" s="145">
        <v>3000</v>
      </c>
      <c r="E29" s="145">
        <v>200</v>
      </c>
      <c r="F29" s="145">
        <f t="shared" si="0"/>
        <v>2800</v>
      </c>
      <c r="G29" s="145"/>
      <c r="H29" s="146">
        <v>11.99</v>
      </c>
      <c r="I29" s="145"/>
    </row>
    <row r="30" spans="1:9" ht="280.5" x14ac:dyDescent="0.25">
      <c r="A30" s="143">
        <v>20</v>
      </c>
      <c r="B30" s="143">
        <v>15</v>
      </c>
      <c r="C30" s="143" t="s">
        <v>267</v>
      </c>
      <c r="D30" s="143">
        <v>5</v>
      </c>
      <c r="E30" s="143">
        <v>1</v>
      </c>
      <c r="F30" s="143">
        <f t="shared" si="0"/>
        <v>4</v>
      </c>
      <c r="G30" s="143"/>
      <c r="H30" s="144">
        <v>394.99</v>
      </c>
      <c r="I30" s="143"/>
    </row>
    <row r="31" spans="1:9" ht="204" x14ac:dyDescent="0.25">
      <c r="A31" s="143">
        <v>21</v>
      </c>
      <c r="B31" s="143">
        <v>15</v>
      </c>
      <c r="C31" s="143" t="s">
        <v>395</v>
      </c>
      <c r="D31" s="143">
        <v>2125</v>
      </c>
      <c r="E31" s="143"/>
      <c r="F31" s="143">
        <f t="shared" si="0"/>
        <v>2125</v>
      </c>
      <c r="G31" s="143"/>
      <c r="H31" s="144">
        <v>32.99</v>
      </c>
      <c r="I31" s="143"/>
    </row>
    <row r="32" spans="1:9" ht="204" x14ac:dyDescent="0.25">
      <c r="A32" s="145">
        <v>22</v>
      </c>
      <c r="B32" s="145">
        <v>10</v>
      </c>
      <c r="C32" s="145" t="s">
        <v>395</v>
      </c>
      <c r="D32" s="145">
        <v>375</v>
      </c>
      <c r="E32" s="145"/>
      <c r="F32" s="145">
        <f t="shared" si="0"/>
        <v>375</v>
      </c>
      <c r="G32" s="145">
        <f>100</f>
        <v>100</v>
      </c>
      <c r="H32" s="146">
        <v>36.700000000000003</v>
      </c>
      <c r="I32" s="145"/>
    </row>
    <row r="33" spans="1:9" ht="229.5" x14ac:dyDescent="0.25">
      <c r="A33" s="145">
        <v>23</v>
      </c>
      <c r="B33" s="145">
        <v>10</v>
      </c>
      <c r="C33" s="145" t="s">
        <v>268</v>
      </c>
      <c r="D33" s="145">
        <v>2500</v>
      </c>
      <c r="E33" s="145">
        <v>100</v>
      </c>
      <c r="F33" s="145">
        <f t="shared" si="0"/>
        <v>2400</v>
      </c>
      <c r="G33" s="145"/>
      <c r="H33" s="146">
        <v>28.69</v>
      </c>
      <c r="I33" s="145"/>
    </row>
    <row r="34" spans="1:9" ht="306" x14ac:dyDescent="0.25">
      <c r="A34" s="145">
        <v>24</v>
      </c>
      <c r="B34" s="145">
        <v>25</v>
      </c>
      <c r="C34" s="145" t="s">
        <v>269</v>
      </c>
      <c r="D34" s="145">
        <v>6500</v>
      </c>
      <c r="E34" s="145">
        <v>1000</v>
      </c>
      <c r="F34" s="145">
        <f t="shared" si="0"/>
        <v>5500</v>
      </c>
      <c r="G34" s="145">
        <f>250</f>
        <v>250</v>
      </c>
      <c r="H34" s="146">
        <v>5.55</v>
      </c>
      <c r="I34" s="145"/>
    </row>
    <row r="35" spans="1:9" ht="63.75" x14ac:dyDescent="0.25">
      <c r="A35" s="147">
        <v>25</v>
      </c>
      <c r="B35" s="147">
        <v>20</v>
      </c>
      <c r="C35" s="147" t="s">
        <v>396</v>
      </c>
      <c r="D35" s="147">
        <v>98</v>
      </c>
      <c r="E35" s="147"/>
      <c r="F35" s="147">
        <f t="shared" si="0"/>
        <v>98</v>
      </c>
      <c r="G35" s="147"/>
      <c r="H35" s="148">
        <v>2500</v>
      </c>
      <c r="I35" s="147" t="s">
        <v>390</v>
      </c>
    </row>
    <row r="36" spans="1:9" ht="63.75" x14ac:dyDescent="0.25">
      <c r="A36" s="147">
        <v>26</v>
      </c>
      <c r="B36" s="147">
        <v>20</v>
      </c>
      <c r="C36" s="147" t="s">
        <v>396</v>
      </c>
      <c r="D36" s="147">
        <v>32</v>
      </c>
      <c r="E36" s="147"/>
      <c r="F36" s="147">
        <f t="shared" si="0"/>
        <v>32</v>
      </c>
      <c r="G36" s="147"/>
      <c r="H36" s="148">
        <v>2500</v>
      </c>
      <c r="I36" s="147" t="s">
        <v>390</v>
      </c>
    </row>
    <row r="37" spans="1:9" ht="114.75" x14ac:dyDescent="0.25">
      <c r="A37" s="145">
        <v>27</v>
      </c>
      <c r="B37" s="145">
        <v>6</v>
      </c>
      <c r="C37" s="145" t="s">
        <v>397</v>
      </c>
      <c r="D37" s="145">
        <v>13</v>
      </c>
      <c r="E37" s="145"/>
      <c r="F37" s="145">
        <f t="shared" si="0"/>
        <v>13</v>
      </c>
      <c r="G37" s="145"/>
      <c r="H37" s="146">
        <v>250</v>
      </c>
      <c r="I37" s="145"/>
    </row>
    <row r="38" spans="1:9" ht="280.5" x14ac:dyDescent="0.25">
      <c r="A38" s="143">
        <v>28</v>
      </c>
      <c r="B38" s="143">
        <v>15</v>
      </c>
      <c r="C38" s="143" t="s">
        <v>398</v>
      </c>
      <c r="D38" s="143">
        <v>13</v>
      </c>
      <c r="E38" s="143"/>
      <c r="F38" s="143">
        <f t="shared" si="0"/>
        <v>13</v>
      </c>
      <c r="G38" s="143"/>
      <c r="H38" s="144">
        <v>494</v>
      </c>
      <c r="I38" s="143"/>
    </row>
    <row r="39" spans="1:9" ht="267.75" x14ac:dyDescent="0.25">
      <c r="A39" s="143">
        <v>29</v>
      </c>
      <c r="B39" s="143">
        <v>15</v>
      </c>
      <c r="C39" s="143" t="s">
        <v>399</v>
      </c>
      <c r="D39" s="143">
        <v>15</v>
      </c>
      <c r="E39" s="143"/>
      <c r="F39" s="143">
        <f t="shared" si="0"/>
        <v>15</v>
      </c>
      <c r="G39" s="143"/>
      <c r="H39" s="144">
        <v>119</v>
      </c>
      <c r="I39" s="143"/>
    </row>
    <row r="40" spans="1:9" ht="63.75" x14ac:dyDescent="0.25">
      <c r="A40" s="149">
        <v>30</v>
      </c>
      <c r="B40" s="149" t="s">
        <v>38</v>
      </c>
      <c r="C40" s="149" t="s">
        <v>400</v>
      </c>
      <c r="D40" s="149">
        <v>130</v>
      </c>
      <c r="E40" s="149"/>
      <c r="F40" s="149">
        <f t="shared" si="0"/>
        <v>130</v>
      </c>
      <c r="G40" s="149"/>
      <c r="H40" s="150" t="s">
        <v>250</v>
      </c>
      <c r="I40" s="149"/>
    </row>
    <row r="41" spans="1:9" ht="114.75" x14ac:dyDescent="0.25">
      <c r="A41" s="145">
        <v>31</v>
      </c>
      <c r="B41" s="145">
        <v>2</v>
      </c>
      <c r="C41" s="145" t="s">
        <v>401</v>
      </c>
      <c r="D41" s="145">
        <v>130</v>
      </c>
      <c r="E41" s="145"/>
      <c r="F41" s="145">
        <f t="shared" si="0"/>
        <v>130</v>
      </c>
      <c r="G41" s="145"/>
      <c r="H41" s="146">
        <v>10.48</v>
      </c>
      <c r="I41" s="145"/>
    </row>
    <row r="42" spans="1:9" ht="114.75" x14ac:dyDescent="0.25">
      <c r="A42" s="145">
        <v>32</v>
      </c>
      <c r="B42" s="145">
        <v>5</v>
      </c>
      <c r="C42" s="145" t="s">
        <v>402</v>
      </c>
      <c r="D42" s="145">
        <v>130</v>
      </c>
      <c r="E42" s="145"/>
      <c r="F42" s="145">
        <f t="shared" si="0"/>
        <v>130</v>
      </c>
      <c r="G42" s="145">
        <f>15</f>
        <v>15</v>
      </c>
      <c r="H42" s="146">
        <v>9.74</v>
      </c>
      <c r="I42" s="145"/>
    </row>
    <row r="43" spans="1:9" ht="409.5" x14ac:dyDescent="0.25">
      <c r="A43" s="145">
        <v>33</v>
      </c>
      <c r="B43" s="145">
        <v>20</v>
      </c>
      <c r="C43" s="145" t="s">
        <v>403</v>
      </c>
      <c r="D43" s="145">
        <v>105</v>
      </c>
      <c r="E43" s="145"/>
      <c r="F43" s="145">
        <f t="shared" si="0"/>
        <v>105</v>
      </c>
      <c r="G43" s="145">
        <f>10+50</f>
        <v>60</v>
      </c>
      <c r="H43" s="146">
        <v>9.18</v>
      </c>
      <c r="I43" s="145"/>
    </row>
    <row r="44" spans="1:9" ht="306" x14ac:dyDescent="0.25">
      <c r="A44" s="145">
        <v>34</v>
      </c>
      <c r="B44" s="145">
        <v>6</v>
      </c>
      <c r="C44" s="145" t="s">
        <v>270</v>
      </c>
      <c r="D44" s="145">
        <v>15</v>
      </c>
      <c r="E44" s="145">
        <v>5</v>
      </c>
      <c r="F44" s="145">
        <f t="shared" si="0"/>
        <v>10</v>
      </c>
      <c r="G44" s="145"/>
      <c r="H44" s="146">
        <v>23</v>
      </c>
      <c r="I44" s="145"/>
    </row>
    <row r="45" spans="1:9" ht="409.5" x14ac:dyDescent="0.25">
      <c r="A45" s="149">
        <v>35</v>
      </c>
      <c r="B45" s="149" t="s">
        <v>38</v>
      </c>
      <c r="C45" s="149" t="s">
        <v>404</v>
      </c>
      <c r="D45" s="149">
        <v>10</v>
      </c>
      <c r="E45" s="149"/>
      <c r="F45" s="149">
        <f t="shared" si="0"/>
        <v>10</v>
      </c>
      <c r="G45" s="149"/>
      <c r="H45" s="150" t="s">
        <v>250</v>
      </c>
      <c r="I45" s="149"/>
    </row>
    <row r="46" spans="1:9" ht="114.75" x14ac:dyDescent="0.25">
      <c r="A46" s="145">
        <v>36</v>
      </c>
      <c r="B46" s="145">
        <v>6</v>
      </c>
      <c r="C46" s="145" t="s">
        <v>271</v>
      </c>
      <c r="D46" s="145">
        <v>1300</v>
      </c>
      <c r="E46" s="145">
        <v>200</v>
      </c>
      <c r="F46" s="145">
        <f t="shared" si="0"/>
        <v>1100</v>
      </c>
      <c r="G46" s="145"/>
      <c r="H46" s="146">
        <v>0.55000000000000004</v>
      </c>
      <c r="I46" s="145"/>
    </row>
    <row r="47" spans="1:9" ht="114.75" x14ac:dyDescent="0.25">
      <c r="A47" s="145">
        <v>37</v>
      </c>
      <c r="B47" s="145">
        <v>8</v>
      </c>
      <c r="C47" s="145" t="s">
        <v>272</v>
      </c>
      <c r="D47" s="145">
        <v>65</v>
      </c>
      <c r="E47" s="145">
        <v>10</v>
      </c>
      <c r="F47" s="145">
        <f t="shared" si="0"/>
        <v>55</v>
      </c>
      <c r="G47" s="145"/>
      <c r="H47" s="146">
        <v>10.08</v>
      </c>
      <c r="I47" s="145"/>
    </row>
    <row r="48" spans="1:9" ht="165.75" x14ac:dyDescent="0.25">
      <c r="A48" s="145">
        <v>38</v>
      </c>
      <c r="B48" s="145">
        <v>8</v>
      </c>
      <c r="C48" s="145" t="s">
        <v>273</v>
      </c>
      <c r="D48" s="145">
        <v>65</v>
      </c>
      <c r="E48" s="145">
        <v>20</v>
      </c>
      <c r="F48" s="145">
        <f t="shared" si="0"/>
        <v>45</v>
      </c>
      <c r="G48" s="145"/>
      <c r="H48" s="146">
        <v>3.9</v>
      </c>
      <c r="I48" s="145"/>
    </row>
    <row r="49" spans="1:9" ht="114.75" x14ac:dyDescent="0.25">
      <c r="A49" s="145">
        <v>39</v>
      </c>
      <c r="B49" s="145">
        <v>8</v>
      </c>
      <c r="C49" s="145" t="s">
        <v>274</v>
      </c>
      <c r="D49" s="145">
        <v>65</v>
      </c>
      <c r="E49" s="145">
        <v>10</v>
      </c>
      <c r="F49" s="145">
        <f t="shared" si="0"/>
        <v>55</v>
      </c>
      <c r="G49" s="145"/>
      <c r="H49" s="146">
        <v>9.6300000000000008</v>
      </c>
      <c r="I49" s="145"/>
    </row>
    <row r="50" spans="1:9" ht="204" x14ac:dyDescent="0.25">
      <c r="A50" s="145">
        <v>40</v>
      </c>
      <c r="B50" s="145">
        <v>12</v>
      </c>
      <c r="C50" s="145" t="s">
        <v>275</v>
      </c>
      <c r="D50" s="145">
        <v>55</v>
      </c>
      <c r="E50" s="145">
        <v>50</v>
      </c>
      <c r="F50" s="145">
        <f t="shared" si="0"/>
        <v>5</v>
      </c>
      <c r="G50" s="145"/>
      <c r="H50" s="146">
        <v>187.64</v>
      </c>
      <c r="I50" s="145"/>
    </row>
    <row r="51" spans="1:9" ht="153" x14ac:dyDescent="0.25">
      <c r="A51" s="145">
        <v>41</v>
      </c>
      <c r="B51" s="145">
        <v>16</v>
      </c>
      <c r="C51" s="145" t="s">
        <v>405</v>
      </c>
      <c r="D51" s="145">
        <v>25</v>
      </c>
      <c r="E51" s="145"/>
      <c r="F51" s="145">
        <f t="shared" si="0"/>
        <v>25</v>
      </c>
      <c r="G51" s="145"/>
      <c r="H51" s="146">
        <v>34.14</v>
      </c>
      <c r="I51" s="145"/>
    </row>
    <row r="52" spans="1:9" ht="204" x14ac:dyDescent="0.25">
      <c r="A52" s="145">
        <v>42</v>
      </c>
      <c r="B52" s="145">
        <v>12</v>
      </c>
      <c r="C52" s="145" t="s">
        <v>276</v>
      </c>
      <c r="D52" s="145">
        <v>40</v>
      </c>
      <c r="E52" s="145">
        <v>5</v>
      </c>
      <c r="F52" s="145">
        <f t="shared" si="0"/>
        <v>35</v>
      </c>
      <c r="G52" s="145">
        <f>1</f>
        <v>1</v>
      </c>
      <c r="H52" s="146">
        <v>52.67</v>
      </c>
      <c r="I52" s="145"/>
    </row>
    <row r="53" spans="1:9" ht="204" x14ac:dyDescent="0.25">
      <c r="A53" s="143">
        <v>43</v>
      </c>
      <c r="B53" s="143">
        <v>11</v>
      </c>
      <c r="C53" s="143" t="s">
        <v>277</v>
      </c>
      <c r="D53" s="143">
        <v>40</v>
      </c>
      <c r="E53" s="143">
        <v>10</v>
      </c>
      <c r="F53" s="143">
        <f t="shared" si="0"/>
        <v>30</v>
      </c>
      <c r="G53" s="143">
        <f>3</f>
        <v>3</v>
      </c>
      <c r="H53" s="144">
        <v>83.21</v>
      </c>
      <c r="I53" s="143"/>
    </row>
    <row r="54" spans="1:9" ht="127.5" x14ac:dyDescent="0.25">
      <c r="A54" s="145">
        <v>44</v>
      </c>
      <c r="B54" s="145">
        <v>16</v>
      </c>
      <c r="C54" s="145" t="s">
        <v>406</v>
      </c>
      <c r="D54" s="145">
        <v>55</v>
      </c>
      <c r="E54" s="145"/>
      <c r="F54" s="145">
        <f t="shared" si="0"/>
        <v>55</v>
      </c>
      <c r="G54" s="145">
        <f>3</f>
        <v>3</v>
      </c>
      <c r="H54" s="146">
        <v>92.1</v>
      </c>
      <c r="I54" s="145"/>
    </row>
    <row r="55" spans="1:9" ht="191.25" x14ac:dyDescent="0.25">
      <c r="A55" s="149">
        <v>45</v>
      </c>
      <c r="B55" s="149" t="s">
        <v>38</v>
      </c>
      <c r="C55" s="149" t="s">
        <v>407</v>
      </c>
      <c r="D55" s="149">
        <v>55</v>
      </c>
      <c r="E55" s="149"/>
      <c r="F55" s="149">
        <f t="shared" si="0"/>
        <v>55</v>
      </c>
      <c r="G55" s="149"/>
      <c r="H55" s="150" t="s">
        <v>250</v>
      </c>
      <c r="I55" s="149"/>
    </row>
    <row r="56" spans="1:9" ht="216.75" x14ac:dyDescent="0.25">
      <c r="A56" s="147">
        <v>46</v>
      </c>
      <c r="B56" s="147">
        <v>20</v>
      </c>
      <c r="C56" s="147" t="s">
        <v>408</v>
      </c>
      <c r="D56" s="147">
        <v>5</v>
      </c>
      <c r="E56" s="147"/>
      <c r="F56" s="147">
        <f t="shared" si="0"/>
        <v>5</v>
      </c>
      <c r="G56" s="147">
        <f>8+10</f>
        <v>18</v>
      </c>
      <c r="H56" s="148">
        <v>1.58</v>
      </c>
      <c r="I56" s="147" t="s">
        <v>390</v>
      </c>
    </row>
    <row r="57" spans="1:9" ht="114.75" x14ac:dyDescent="0.25">
      <c r="A57" s="147">
        <v>47</v>
      </c>
      <c r="B57" s="147">
        <v>12</v>
      </c>
      <c r="C57" s="147" t="s">
        <v>278</v>
      </c>
      <c r="D57" s="147">
        <v>65</v>
      </c>
      <c r="E57" s="147">
        <v>5</v>
      </c>
      <c r="F57" s="147">
        <f t="shared" si="0"/>
        <v>60</v>
      </c>
      <c r="G57" s="147">
        <f>5+5+10</f>
        <v>20</v>
      </c>
      <c r="H57" s="148">
        <v>16.02</v>
      </c>
      <c r="I57" s="147" t="s">
        <v>390</v>
      </c>
    </row>
    <row r="58" spans="1:9" ht="114.75" x14ac:dyDescent="0.25">
      <c r="A58" s="147">
        <v>48</v>
      </c>
      <c r="B58" s="147">
        <v>1</v>
      </c>
      <c r="C58" s="147" t="s">
        <v>279</v>
      </c>
      <c r="D58" s="147">
        <v>65</v>
      </c>
      <c r="E58" s="147">
        <v>10</v>
      </c>
      <c r="F58" s="147">
        <f t="shared" si="0"/>
        <v>55</v>
      </c>
      <c r="G58" s="147">
        <f>4+5+10+10</f>
        <v>29</v>
      </c>
      <c r="H58" s="148">
        <v>37.1</v>
      </c>
      <c r="I58" s="147" t="s">
        <v>390</v>
      </c>
    </row>
    <row r="59" spans="1:9" ht="127.5" x14ac:dyDescent="0.25">
      <c r="A59" s="147">
        <v>49</v>
      </c>
      <c r="B59" s="147">
        <v>12</v>
      </c>
      <c r="C59" s="147" t="s">
        <v>280</v>
      </c>
      <c r="D59" s="147">
        <v>55</v>
      </c>
      <c r="E59" s="147">
        <v>5</v>
      </c>
      <c r="F59" s="147">
        <f t="shared" si="0"/>
        <v>50</v>
      </c>
      <c r="G59" s="147">
        <f>5+10</f>
        <v>15</v>
      </c>
      <c r="H59" s="148">
        <v>16.559999999999999</v>
      </c>
      <c r="I59" s="147" t="s">
        <v>390</v>
      </c>
    </row>
    <row r="60" spans="1:9" ht="127.5" x14ac:dyDescent="0.25">
      <c r="A60" s="147">
        <v>50</v>
      </c>
      <c r="B60" s="147">
        <v>1</v>
      </c>
      <c r="C60" s="147" t="s">
        <v>281</v>
      </c>
      <c r="D60" s="147">
        <v>55</v>
      </c>
      <c r="E60" s="147">
        <v>10</v>
      </c>
      <c r="F60" s="147">
        <f t="shared" si="0"/>
        <v>45</v>
      </c>
      <c r="G60" s="147">
        <f>5+4+6+5+10</f>
        <v>30</v>
      </c>
      <c r="H60" s="148">
        <v>37.700000000000003</v>
      </c>
      <c r="I60" s="147" t="s">
        <v>390</v>
      </c>
    </row>
    <row r="61" spans="1:9" ht="127.5" x14ac:dyDescent="0.25">
      <c r="A61" s="147">
        <v>51</v>
      </c>
      <c r="B61" s="147">
        <v>12</v>
      </c>
      <c r="C61" s="147" t="s">
        <v>282</v>
      </c>
      <c r="D61" s="147">
        <v>55</v>
      </c>
      <c r="E61" s="147">
        <v>10</v>
      </c>
      <c r="F61" s="147">
        <f t="shared" si="0"/>
        <v>45</v>
      </c>
      <c r="G61" s="147">
        <f>10+10</f>
        <v>20</v>
      </c>
      <c r="H61" s="148">
        <v>17.45</v>
      </c>
      <c r="I61" s="147" t="s">
        <v>390</v>
      </c>
    </row>
    <row r="62" spans="1:9" ht="114.75" x14ac:dyDescent="0.25">
      <c r="A62" s="147">
        <v>52</v>
      </c>
      <c r="B62" s="147">
        <v>1</v>
      </c>
      <c r="C62" s="147" t="s">
        <v>283</v>
      </c>
      <c r="D62" s="147">
        <v>55</v>
      </c>
      <c r="E62" s="147">
        <v>10</v>
      </c>
      <c r="F62" s="147">
        <f t="shared" si="0"/>
        <v>45</v>
      </c>
      <c r="G62" s="147">
        <f>5+10</f>
        <v>15</v>
      </c>
      <c r="H62" s="148">
        <v>41</v>
      </c>
      <c r="I62" s="147" t="s">
        <v>390</v>
      </c>
    </row>
    <row r="63" spans="1:9" ht="114.75" x14ac:dyDescent="0.25">
      <c r="A63" s="147">
        <v>53</v>
      </c>
      <c r="B63" s="147">
        <v>12</v>
      </c>
      <c r="C63" s="147" t="s">
        <v>284</v>
      </c>
      <c r="D63" s="147">
        <v>55</v>
      </c>
      <c r="E63" s="147">
        <v>5</v>
      </c>
      <c r="F63" s="147">
        <f t="shared" si="0"/>
        <v>50</v>
      </c>
      <c r="G63" s="147">
        <f>10+5+5+10</f>
        <v>30</v>
      </c>
      <c r="H63" s="148">
        <v>4.82</v>
      </c>
      <c r="I63" s="147" t="s">
        <v>390</v>
      </c>
    </row>
    <row r="64" spans="1:9" ht="127.5" x14ac:dyDescent="0.25">
      <c r="A64" s="145">
        <v>54</v>
      </c>
      <c r="B64" s="145">
        <v>5</v>
      </c>
      <c r="C64" s="145" t="s">
        <v>409</v>
      </c>
      <c r="D64" s="145">
        <v>55</v>
      </c>
      <c r="E64" s="145"/>
      <c r="F64" s="145">
        <f t="shared" si="0"/>
        <v>55</v>
      </c>
      <c r="G64" s="145">
        <f>5</f>
        <v>5</v>
      </c>
      <c r="H64" s="146">
        <v>6.85</v>
      </c>
      <c r="I64" s="145"/>
    </row>
    <row r="65" spans="1:9" ht="127.5" x14ac:dyDescent="0.25">
      <c r="A65" s="147">
        <v>55</v>
      </c>
      <c r="B65" s="147">
        <v>1</v>
      </c>
      <c r="C65" s="147" t="s">
        <v>285</v>
      </c>
      <c r="D65" s="147">
        <v>55</v>
      </c>
      <c r="E65" s="147">
        <v>5</v>
      </c>
      <c r="F65" s="147">
        <f t="shared" si="0"/>
        <v>50</v>
      </c>
      <c r="G65" s="147">
        <f>30</f>
        <v>30</v>
      </c>
      <c r="H65" s="148">
        <v>8.6</v>
      </c>
      <c r="I65" s="147" t="s">
        <v>390</v>
      </c>
    </row>
    <row r="66" spans="1:9" ht="127.5" x14ac:dyDescent="0.25">
      <c r="A66" s="145">
        <v>56</v>
      </c>
      <c r="B66" s="145">
        <v>16</v>
      </c>
      <c r="C66" s="145" t="s">
        <v>410</v>
      </c>
      <c r="D66" s="145">
        <v>55</v>
      </c>
      <c r="E66" s="145"/>
      <c r="F66" s="145">
        <f t="shared" si="0"/>
        <v>55</v>
      </c>
      <c r="G66" s="145">
        <f>10</f>
        <v>10</v>
      </c>
      <c r="H66" s="146">
        <v>4.3</v>
      </c>
      <c r="I66" s="145"/>
    </row>
    <row r="67" spans="1:9" ht="127.5" x14ac:dyDescent="0.25">
      <c r="A67" s="145">
        <v>57</v>
      </c>
      <c r="B67" s="145">
        <v>12</v>
      </c>
      <c r="C67" s="145" t="s">
        <v>286</v>
      </c>
      <c r="D67" s="145">
        <v>55</v>
      </c>
      <c r="E67" s="145">
        <v>5</v>
      </c>
      <c r="F67" s="145">
        <f t="shared" si="0"/>
        <v>50</v>
      </c>
      <c r="G67" s="145">
        <f>10</f>
        <v>10</v>
      </c>
      <c r="H67" s="146">
        <v>5.33</v>
      </c>
      <c r="I67" s="145"/>
    </row>
    <row r="68" spans="1:9" ht="127.5" x14ac:dyDescent="0.25">
      <c r="A68" s="147">
        <v>58</v>
      </c>
      <c r="B68" s="147">
        <v>1</v>
      </c>
      <c r="C68" s="147" t="s">
        <v>287</v>
      </c>
      <c r="D68" s="147">
        <v>55</v>
      </c>
      <c r="E68" s="147">
        <v>5</v>
      </c>
      <c r="F68" s="147">
        <f t="shared" si="0"/>
        <v>50</v>
      </c>
      <c r="G68" s="147">
        <f>30</f>
        <v>30</v>
      </c>
      <c r="H68" s="148">
        <v>13</v>
      </c>
      <c r="I68" s="147" t="s">
        <v>390</v>
      </c>
    </row>
    <row r="69" spans="1:9" ht="114.75" x14ac:dyDescent="0.25">
      <c r="A69" s="145">
        <v>59</v>
      </c>
      <c r="B69" s="145">
        <v>12</v>
      </c>
      <c r="C69" s="145" t="s">
        <v>288</v>
      </c>
      <c r="D69" s="145">
        <v>55</v>
      </c>
      <c r="E69" s="145">
        <v>10</v>
      </c>
      <c r="F69" s="145">
        <f t="shared" si="0"/>
        <v>45</v>
      </c>
      <c r="G69" s="145"/>
      <c r="H69" s="146">
        <v>22.93</v>
      </c>
      <c r="I69" s="145"/>
    </row>
    <row r="70" spans="1:9" ht="114.75" x14ac:dyDescent="0.25">
      <c r="A70" s="145">
        <v>60</v>
      </c>
      <c r="B70" s="145">
        <v>1</v>
      </c>
      <c r="C70" s="145" t="s">
        <v>411</v>
      </c>
      <c r="D70" s="145">
        <v>55</v>
      </c>
      <c r="E70" s="145"/>
      <c r="F70" s="145">
        <f t="shared" si="0"/>
        <v>55</v>
      </c>
      <c r="G70" s="145">
        <f>2</f>
        <v>2</v>
      </c>
      <c r="H70" s="146">
        <v>44</v>
      </c>
      <c r="I70" s="145"/>
    </row>
    <row r="71" spans="1:9" ht="127.5" x14ac:dyDescent="0.25">
      <c r="A71" s="145">
        <v>61</v>
      </c>
      <c r="B71" s="145">
        <v>1</v>
      </c>
      <c r="C71" s="145" t="s">
        <v>289</v>
      </c>
      <c r="D71" s="145">
        <v>55</v>
      </c>
      <c r="E71" s="145">
        <v>5</v>
      </c>
      <c r="F71" s="145">
        <f t="shared" si="0"/>
        <v>50</v>
      </c>
      <c r="G71" s="145">
        <f>'[1]saldo geral'!K62</f>
        <v>6</v>
      </c>
      <c r="H71" s="146">
        <v>41.9</v>
      </c>
      <c r="I71" s="145"/>
    </row>
    <row r="72" spans="1:9" ht="127.5" x14ac:dyDescent="0.25">
      <c r="A72" s="145">
        <v>62</v>
      </c>
      <c r="B72" s="145">
        <v>12</v>
      </c>
      <c r="C72" s="145" t="s">
        <v>290</v>
      </c>
      <c r="D72" s="145">
        <v>55</v>
      </c>
      <c r="E72" s="145">
        <v>10</v>
      </c>
      <c r="F72" s="145">
        <f t="shared" si="0"/>
        <v>45</v>
      </c>
      <c r="G72" s="145"/>
      <c r="H72" s="146">
        <v>23.08</v>
      </c>
      <c r="I72" s="145"/>
    </row>
    <row r="73" spans="1:9" ht="127.5" x14ac:dyDescent="0.25">
      <c r="A73" s="145">
        <v>63</v>
      </c>
      <c r="B73" s="145">
        <v>1</v>
      </c>
      <c r="C73" s="145" t="s">
        <v>291</v>
      </c>
      <c r="D73" s="145">
        <v>55</v>
      </c>
      <c r="E73" s="145">
        <v>5</v>
      </c>
      <c r="F73" s="145">
        <f t="shared" si="0"/>
        <v>50</v>
      </c>
      <c r="G73" s="145">
        <f>3</f>
        <v>3</v>
      </c>
      <c r="H73" s="146">
        <v>64</v>
      </c>
      <c r="I73" s="145"/>
    </row>
    <row r="74" spans="1:9" ht="127.5" x14ac:dyDescent="0.25">
      <c r="A74" s="145">
        <v>64</v>
      </c>
      <c r="B74" s="145">
        <v>12</v>
      </c>
      <c r="C74" s="145" t="s">
        <v>292</v>
      </c>
      <c r="D74" s="145">
        <v>55</v>
      </c>
      <c r="E74" s="145">
        <v>5</v>
      </c>
      <c r="F74" s="145">
        <f t="shared" si="0"/>
        <v>50</v>
      </c>
      <c r="G74" s="145">
        <f>3</f>
        <v>3</v>
      </c>
      <c r="H74" s="146">
        <v>63.68</v>
      </c>
      <c r="I74" s="145"/>
    </row>
    <row r="75" spans="1:9" ht="114.75" x14ac:dyDescent="0.25">
      <c r="A75" s="145">
        <v>65</v>
      </c>
      <c r="B75" s="145">
        <v>1</v>
      </c>
      <c r="C75" s="145" t="s">
        <v>293</v>
      </c>
      <c r="D75" s="145">
        <v>55</v>
      </c>
      <c r="E75" s="145">
        <v>5</v>
      </c>
      <c r="F75" s="145">
        <f t="shared" si="0"/>
        <v>50</v>
      </c>
      <c r="G75" s="145"/>
      <c r="H75" s="146">
        <v>64</v>
      </c>
      <c r="I75" s="145"/>
    </row>
    <row r="76" spans="1:9" ht="127.5" x14ac:dyDescent="0.25">
      <c r="A76" s="145">
        <v>66</v>
      </c>
      <c r="B76" s="145">
        <v>12</v>
      </c>
      <c r="C76" s="145" t="s">
        <v>294</v>
      </c>
      <c r="D76" s="145">
        <v>55</v>
      </c>
      <c r="E76" s="145">
        <v>5</v>
      </c>
      <c r="F76" s="145">
        <f t="shared" ref="F76:F139" si="1">D76-E76</f>
        <v>50</v>
      </c>
      <c r="G76" s="145"/>
      <c r="H76" s="146">
        <v>81.91</v>
      </c>
      <c r="I76" s="145"/>
    </row>
    <row r="77" spans="1:9" ht="127.5" x14ac:dyDescent="0.25">
      <c r="A77" s="145">
        <v>67</v>
      </c>
      <c r="B77" s="145">
        <v>16</v>
      </c>
      <c r="C77" s="145" t="s">
        <v>295</v>
      </c>
      <c r="D77" s="145">
        <v>55</v>
      </c>
      <c r="E77" s="145">
        <v>5</v>
      </c>
      <c r="F77" s="145">
        <f t="shared" si="1"/>
        <v>50</v>
      </c>
      <c r="G77" s="145">
        <f>10</f>
        <v>10</v>
      </c>
      <c r="H77" s="146">
        <v>217.47</v>
      </c>
      <c r="I77" s="145"/>
    </row>
    <row r="78" spans="1:9" ht="153" x14ac:dyDescent="0.25">
      <c r="A78" s="145">
        <v>68</v>
      </c>
      <c r="B78" s="145">
        <v>16</v>
      </c>
      <c r="C78" s="145" t="s">
        <v>296</v>
      </c>
      <c r="D78" s="145">
        <v>55</v>
      </c>
      <c r="E78" s="145">
        <v>5</v>
      </c>
      <c r="F78" s="145">
        <f t="shared" si="1"/>
        <v>50</v>
      </c>
      <c r="G78" s="145">
        <f>2+10</f>
        <v>12</v>
      </c>
      <c r="H78" s="146">
        <v>199</v>
      </c>
      <c r="I78" s="145"/>
    </row>
    <row r="79" spans="1:9" ht="127.5" x14ac:dyDescent="0.25">
      <c r="A79" s="145">
        <v>69</v>
      </c>
      <c r="B79" s="145">
        <v>16</v>
      </c>
      <c r="C79" s="145" t="s">
        <v>297</v>
      </c>
      <c r="D79" s="145">
        <v>55</v>
      </c>
      <c r="E79" s="145">
        <v>2</v>
      </c>
      <c r="F79" s="145">
        <f t="shared" si="1"/>
        <v>53</v>
      </c>
      <c r="G79" s="145"/>
      <c r="H79" s="146">
        <v>236</v>
      </c>
      <c r="I79" s="145"/>
    </row>
    <row r="80" spans="1:9" ht="153" x14ac:dyDescent="0.25">
      <c r="A80" s="149">
        <v>70</v>
      </c>
      <c r="B80" s="149" t="s">
        <v>38</v>
      </c>
      <c r="C80" s="149" t="s">
        <v>412</v>
      </c>
      <c r="D80" s="149">
        <v>55</v>
      </c>
      <c r="E80" s="149"/>
      <c r="F80" s="149">
        <f t="shared" si="1"/>
        <v>55</v>
      </c>
      <c r="G80" s="149"/>
      <c r="H80" s="150" t="s">
        <v>250</v>
      </c>
      <c r="I80" s="149"/>
    </row>
    <row r="81" spans="1:9" ht="127.5" x14ac:dyDescent="0.25">
      <c r="A81" s="143">
        <v>71</v>
      </c>
      <c r="B81" s="143">
        <v>11</v>
      </c>
      <c r="C81" s="143" t="s">
        <v>298</v>
      </c>
      <c r="D81" s="143">
        <v>55</v>
      </c>
      <c r="E81" s="143">
        <v>2</v>
      </c>
      <c r="F81" s="143">
        <f t="shared" si="1"/>
        <v>53</v>
      </c>
      <c r="G81" s="143"/>
      <c r="H81" s="144">
        <v>448.43</v>
      </c>
      <c r="I81" s="143"/>
    </row>
    <row r="82" spans="1:9" ht="127.5" x14ac:dyDescent="0.25">
      <c r="A82" s="143">
        <v>72</v>
      </c>
      <c r="B82" s="143">
        <v>13</v>
      </c>
      <c r="C82" s="143" t="s">
        <v>299</v>
      </c>
      <c r="D82" s="143">
        <v>55</v>
      </c>
      <c r="E82" s="143">
        <v>5</v>
      </c>
      <c r="F82" s="143">
        <f t="shared" si="1"/>
        <v>50</v>
      </c>
      <c r="G82" s="143">
        <f>4+5</f>
        <v>9</v>
      </c>
      <c r="H82" s="144">
        <v>23</v>
      </c>
      <c r="I82" s="143"/>
    </row>
    <row r="83" spans="1:9" ht="127.5" x14ac:dyDescent="0.25">
      <c r="A83" s="147">
        <v>73</v>
      </c>
      <c r="B83" s="147">
        <v>22</v>
      </c>
      <c r="C83" s="147" t="s">
        <v>300</v>
      </c>
      <c r="D83" s="147">
        <v>55</v>
      </c>
      <c r="E83" s="147">
        <v>30</v>
      </c>
      <c r="F83" s="147">
        <f t="shared" si="1"/>
        <v>25</v>
      </c>
      <c r="G83" s="147">
        <f>30</f>
        <v>30</v>
      </c>
      <c r="H83" s="148">
        <v>52.44</v>
      </c>
      <c r="I83" s="147"/>
    </row>
    <row r="84" spans="1:9" ht="153" x14ac:dyDescent="0.25">
      <c r="A84" s="143">
        <v>74</v>
      </c>
      <c r="B84" s="143">
        <v>15</v>
      </c>
      <c r="C84" s="143" t="s">
        <v>301</v>
      </c>
      <c r="D84" s="143">
        <v>52</v>
      </c>
      <c r="E84" s="143">
        <v>1</v>
      </c>
      <c r="F84" s="143">
        <f t="shared" si="1"/>
        <v>51</v>
      </c>
      <c r="G84" s="143"/>
      <c r="H84" s="144">
        <v>499.99</v>
      </c>
      <c r="I84" s="143"/>
    </row>
    <row r="85" spans="1:9" ht="153" x14ac:dyDescent="0.25">
      <c r="A85" s="143">
        <v>75</v>
      </c>
      <c r="B85" s="143">
        <v>15</v>
      </c>
      <c r="C85" s="143" t="s">
        <v>301</v>
      </c>
      <c r="D85" s="143">
        <v>3</v>
      </c>
      <c r="E85" s="143"/>
      <c r="F85" s="143">
        <f t="shared" si="1"/>
        <v>3</v>
      </c>
      <c r="G85" s="143"/>
      <c r="H85" s="144">
        <v>565.99</v>
      </c>
      <c r="I85" s="143"/>
    </row>
    <row r="86" spans="1:9" ht="153" x14ac:dyDescent="0.25">
      <c r="A86" s="145">
        <v>76</v>
      </c>
      <c r="B86" s="145">
        <v>24</v>
      </c>
      <c r="C86" s="145" t="s">
        <v>413</v>
      </c>
      <c r="D86" s="145">
        <v>53</v>
      </c>
      <c r="E86" s="145"/>
      <c r="F86" s="145">
        <f t="shared" si="1"/>
        <v>53</v>
      </c>
      <c r="G86" s="145"/>
      <c r="H86" s="146">
        <v>880</v>
      </c>
      <c r="I86" s="145"/>
    </row>
    <row r="87" spans="1:9" ht="153" x14ac:dyDescent="0.25">
      <c r="A87" s="143">
        <v>77</v>
      </c>
      <c r="B87" s="143">
        <v>15</v>
      </c>
      <c r="C87" s="143" t="s">
        <v>413</v>
      </c>
      <c r="D87" s="143">
        <v>2</v>
      </c>
      <c r="E87" s="143"/>
      <c r="F87" s="143">
        <f t="shared" si="1"/>
        <v>2</v>
      </c>
      <c r="G87" s="143"/>
      <c r="H87" s="144">
        <v>936.5</v>
      </c>
      <c r="I87" s="143"/>
    </row>
    <row r="88" spans="1:9" ht="127.5" x14ac:dyDescent="0.25">
      <c r="A88" s="145">
        <v>78</v>
      </c>
      <c r="B88" s="145">
        <v>5</v>
      </c>
      <c r="C88" s="145" t="s">
        <v>302</v>
      </c>
      <c r="D88" s="145">
        <v>55</v>
      </c>
      <c r="E88" s="145"/>
      <c r="F88" s="145">
        <f t="shared" si="1"/>
        <v>55</v>
      </c>
      <c r="G88" s="145">
        <f>2</f>
        <v>2</v>
      </c>
      <c r="H88" s="146">
        <v>27.58</v>
      </c>
      <c r="I88" s="145"/>
    </row>
    <row r="89" spans="1:9" ht="409.5" x14ac:dyDescent="0.25">
      <c r="A89" s="143">
        <v>79</v>
      </c>
      <c r="B89" s="143">
        <v>19</v>
      </c>
      <c r="C89" s="143" t="s">
        <v>303</v>
      </c>
      <c r="D89" s="143">
        <v>50</v>
      </c>
      <c r="E89" s="143"/>
      <c r="F89" s="143">
        <f t="shared" si="1"/>
        <v>50</v>
      </c>
      <c r="G89" s="143"/>
      <c r="H89" s="144">
        <v>28.93</v>
      </c>
      <c r="I89" s="143"/>
    </row>
    <row r="90" spans="1:9" ht="306" x14ac:dyDescent="0.25">
      <c r="A90" s="145">
        <v>80</v>
      </c>
      <c r="B90" s="145">
        <v>23</v>
      </c>
      <c r="C90" s="145" t="s">
        <v>304</v>
      </c>
      <c r="D90" s="145">
        <v>50</v>
      </c>
      <c r="E90" s="145">
        <v>5</v>
      </c>
      <c r="F90" s="145">
        <f t="shared" si="1"/>
        <v>45</v>
      </c>
      <c r="G90" s="145"/>
      <c r="H90" s="146">
        <v>84.26</v>
      </c>
      <c r="I90" s="145"/>
    </row>
    <row r="91" spans="1:9" ht="331.5" x14ac:dyDescent="0.25">
      <c r="A91" s="145">
        <v>81</v>
      </c>
      <c r="B91" s="145">
        <v>8</v>
      </c>
      <c r="C91" s="145" t="s">
        <v>305</v>
      </c>
      <c r="D91" s="145">
        <v>25</v>
      </c>
      <c r="E91" s="145">
        <v>5</v>
      </c>
      <c r="F91" s="145">
        <f t="shared" si="1"/>
        <v>20</v>
      </c>
      <c r="G91" s="145"/>
      <c r="H91" s="146">
        <v>278</v>
      </c>
      <c r="I91" s="145"/>
    </row>
    <row r="92" spans="1:9" ht="318.75" x14ac:dyDescent="0.25">
      <c r="A92" s="145">
        <v>82</v>
      </c>
      <c r="B92" s="145">
        <v>23</v>
      </c>
      <c r="C92" s="145" t="s">
        <v>414</v>
      </c>
      <c r="D92" s="145">
        <v>25</v>
      </c>
      <c r="E92" s="145"/>
      <c r="F92" s="145">
        <f t="shared" si="1"/>
        <v>25</v>
      </c>
      <c r="G92" s="145"/>
      <c r="H92" s="146">
        <v>380</v>
      </c>
      <c r="I92" s="145"/>
    </row>
    <row r="93" spans="1:9" ht="102" x14ac:dyDescent="0.25">
      <c r="A93" s="147">
        <v>83</v>
      </c>
      <c r="B93" s="147">
        <v>8</v>
      </c>
      <c r="C93" s="147" t="s">
        <v>415</v>
      </c>
      <c r="D93" s="147">
        <v>5</v>
      </c>
      <c r="E93" s="147"/>
      <c r="F93" s="147">
        <f t="shared" si="1"/>
        <v>5</v>
      </c>
      <c r="G93" s="147">
        <f>2+20</f>
        <v>22</v>
      </c>
      <c r="H93" s="148">
        <v>74.38</v>
      </c>
      <c r="I93" s="147"/>
    </row>
    <row r="94" spans="1:9" ht="38.25" x14ac:dyDescent="0.25">
      <c r="A94" s="147">
        <v>84</v>
      </c>
      <c r="B94" s="147">
        <v>20</v>
      </c>
      <c r="C94" s="147" t="s">
        <v>306</v>
      </c>
      <c r="D94" s="147">
        <v>65</v>
      </c>
      <c r="E94" s="147">
        <v>65</v>
      </c>
      <c r="F94" s="147">
        <f t="shared" si="1"/>
        <v>0</v>
      </c>
      <c r="G94" s="147"/>
      <c r="H94" s="148">
        <v>1.96</v>
      </c>
      <c r="I94" s="147"/>
    </row>
    <row r="95" spans="1:9" ht="38.25" x14ac:dyDescent="0.25">
      <c r="A95" s="147">
        <v>85</v>
      </c>
      <c r="B95" s="147">
        <v>20</v>
      </c>
      <c r="C95" s="147" t="s">
        <v>307</v>
      </c>
      <c r="D95" s="147">
        <v>65</v>
      </c>
      <c r="E95" s="147">
        <v>65</v>
      </c>
      <c r="F95" s="147">
        <f t="shared" si="1"/>
        <v>0</v>
      </c>
      <c r="G95" s="147"/>
      <c r="H95" s="148">
        <v>1.54</v>
      </c>
      <c r="I95" s="147"/>
    </row>
    <row r="96" spans="1:9" ht="38.25" x14ac:dyDescent="0.25">
      <c r="A96" s="147">
        <v>86</v>
      </c>
      <c r="B96" s="147">
        <v>20</v>
      </c>
      <c r="C96" s="147" t="s">
        <v>308</v>
      </c>
      <c r="D96" s="147">
        <v>65</v>
      </c>
      <c r="E96" s="147">
        <v>65</v>
      </c>
      <c r="F96" s="147">
        <f t="shared" si="1"/>
        <v>0</v>
      </c>
      <c r="G96" s="147"/>
      <c r="H96" s="148">
        <v>2.0499999999999998</v>
      </c>
      <c r="I96" s="147"/>
    </row>
    <row r="97" spans="1:9" ht="38.25" x14ac:dyDescent="0.25">
      <c r="A97" s="147">
        <v>87</v>
      </c>
      <c r="B97" s="147">
        <v>20</v>
      </c>
      <c r="C97" s="147" t="s">
        <v>309</v>
      </c>
      <c r="D97" s="147">
        <v>65</v>
      </c>
      <c r="E97" s="147">
        <v>65</v>
      </c>
      <c r="F97" s="147">
        <f t="shared" si="1"/>
        <v>0</v>
      </c>
      <c r="G97" s="147"/>
      <c r="H97" s="148">
        <v>2.0499999999999998</v>
      </c>
      <c r="I97" s="147"/>
    </row>
    <row r="98" spans="1:9" ht="165.75" x14ac:dyDescent="0.25">
      <c r="A98" s="147">
        <v>88</v>
      </c>
      <c r="B98" s="147">
        <v>4</v>
      </c>
      <c r="C98" s="147" t="s">
        <v>310</v>
      </c>
      <c r="D98" s="147">
        <v>30</v>
      </c>
      <c r="E98" s="147">
        <v>5</v>
      </c>
      <c r="F98" s="147">
        <f t="shared" si="1"/>
        <v>25</v>
      </c>
      <c r="G98" s="147">
        <f>3+1+2+2+10+2+5</f>
        <v>25</v>
      </c>
      <c r="H98" s="148">
        <v>39.340000000000003</v>
      </c>
      <c r="I98" s="147"/>
    </row>
    <row r="99" spans="1:9" ht="114.75" x14ac:dyDescent="0.25">
      <c r="A99" s="147">
        <v>89</v>
      </c>
      <c r="B99" s="147">
        <v>4</v>
      </c>
      <c r="C99" s="147" t="s">
        <v>311</v>
      </c>
      <c r="D99" s="147">
        <v>10</v>
      </c>
      <c r="E99" s="147">
        <v>5</v>
      </c>
      <c r="F99" s="147">
        <f t="shared" si="1"/>
        <v>5</v>
      </c>
      <c r="G99" s="147">
        <f>3+2+2+4+1</f>
        <v>12</v>
      </c>
      <c r="H99" s="148">
        <v>94.99</v>
      </c>
      <c r="I99" s="147" t="s">
        <v>390</v>
      </c>
    </row>
    <row r="100" spans="1:9" ht="89.25" x14ac:dyDescent="0.25">
      <c r="A100" s="143">
        <v>90</v>
      </c>
      <c r="B100" s="143">
        <v>15</v>
      </c>
      <c r="C100" s="143" t="s">
        <v>312</v>
      </c>
      <c r="D100" s="143">
        <v>55</v>
      </c>
      <c r="E100" s="143">
        <v>1</v>
      </c>
      <c r="F100" s="143">
        <f t="shared" si="1"/>
        <v>54</v>
      </c>
      <c r="G100" s="143">
        <f>1+2+2+1</f>
        <v>6</v>
      </c>
      <c r="H100" s="144">
        <v>261.79000000000002</v>
      </c>
      <c r="I100" s="143"/>
    </row>
    <row r="101" spans="1:9" ht="89.25" x14ac:dyDescent="0.25">
      <c r="A101" s="145">
        <v>91</v>
      </c>
      <c r="B101" s="145">
        <v>3</v>
      </c>
      <c r="C101" s="145" t="s">
        <v>313</v>
      </c>
      <c r="D101" s="145">
        <v>55</v>
      </c>
      <c r="E101" s="145">
        <v>10</v>
      </c>
      <c r="F101" s="145">
        <f t="shared" si="1"/>
        <v>45</v>
      </c>
      <c r="G101" s="145">
        <f>2+1+1+1</f>
        <v>5</v>
      </c>
      <c r="H101" s="146">
        <v>152.82</v>
      </c>
      <c r="I101" s="145"/>
    </row>
    <row r="102" spans="1:9" ht="165.75" x14ac:dyDescent="0.25">
      <c r="A102" s="145">
        <v>92</v>
      </c>
      <c r="B102" s="145">
        <v>4</v>
      </c>
      <c r="C102" s="145" t="s">
        <v>314</v>
      </c>
      <c r="D102" s="145">
        <v>40</v>
      </c>
      <c r="E102" s="145">
        <v>10</v>
      </c>
      <c r="F102" s="145">
        <f t="shared" si="1"/>
        <v>30</v>
      </c>
      <c r="G102" s="145">
        <f>4+2</f>
        <v>6</v>
      </c>
      <c r="H102" s="146">
        <v>96.33</v>
      </c>
      <c r="I102" s="145"/>
    </row>
    <row r="103" spans="1:9" ht="165.75" x14ac:dyDescent="0.25">
      <c r="A103" s="147">
        <v>93</v>
      </c>
      <c r="B103" s="147">
        <v>3</v>
      </c>
      <c r="C103" s="147" t="s">
        <v>315</v>
      </c>
      <c r="D103" s="147">
        <v>40</v>
      </c>
      <c r="E103" s="147">
        <v>10</v>
      </c>
      <c r="F103" s="147">
        <f t="shared" si="1"/>
        <v>30</v>
      </c>
      <c r="G103" s="147">
        <f>4+2+4+2+1</f>
        <v>13</v>
      </c>
      <c r="H103" s="148">
        <v>146.03</v>
      </c>
      <c r="I103" s="147" t="s">
        <v>390</v>
      </c>
    </row>
    <row r="104" spans="1:9" ht="153" x14ac:dyDescent="0.25">
      <c r="A104" s="145">
        <v>94</v>
      </c>
      <c r="B104" s="145">
        <v>21</v>
      </c>
      <c r="C104" s="145" t="s">
        <v>316</v>
      </c>
      <c r="D104" s="145">
        <v>40</v>
      </c>
      <c r="E104" s="145">
        <v>10</v>
      </c>
      <c r="F104" s="145">
        <f t="shared" si="1"/>
        <v>30</v>
      </c>
      <c r="G104" s="145">
        <f>1+2+2</f>
        <v>5</v>
      </c>
      <c r="H104" s="146">
        <v>209.85</v>
      </c>
      <c r="I104" s="145"/>
    </row>
    <row r="105" spans="1:9" ht="89.25" x14ac:dyDescent="0.25">
      <c r="A105" s="143">
        <v>95</v>
      </c>
      <c r="B105" s="143">
        <v>15</v>
      </c>
      <c r="C105" s="143" t="s">
        <v>317</v>
      </c>
      <c r="D105" s="143">
        <v>55</v>
      </c>
      <c r="E105" s="143">
        <v>10</v>
      </c>
      <c r="F105" s="143">
        <f t="shared" si="1"/>
        <v>45</v>
      </c>
      <c r="G105" s="143">
        <f>3+5+3+2+2</f>
        <v>15</v>
      </c>
      <c r="H105" s="144">
        <v>41.99</v>
      </c>
      <c r="I105" s="143"/>
    </row>
    <row r="106" spans="1:9" ht="89.25" x14ac:dyDescent="0.25">
      <c r="A106" s="147">
        <v>96</v>
      </c>
      <c r="B106" s="147">
        <v>3</v>
      </c>
      <c r="C106" s="147" t="s">
        <v>318</v>
      </c>
      <c r="D106" s="147">
        <v>55</v>
      </c>
      <c r="E106" s="147">
        <v>10</v>
      </c>
      <c r="F106" s="147">
        <f t="shared" si="1"/>
        <v>45</v>
      </c>
      <c r="G106" s="147">
        <f>3+5+4+5+2+2+2+2+3</f>
        <v>28</v>
      </c>
      <c r="H106" s="148">
        <v>68.989999999999995</v>
      </c>
      <c r="I106" s="147"/>
    </row>
    <row r="107" spans="1:9" ht="89.25" x14ac:dyDescent="0.25">
      <c r="A107" s="143">
        <v>97</v>
      </c>
      <c r="B107" s="143">
        <v>15</v>
      </c>
      <c r="C107" s="143" t="s">
        <v>319</v>
      </c>
      <c r="D107" s="143">
        <v>55</v>
      </c>
      <c r="E107" s="143">
        <v>10</v>
      </c>
      <c r="F107" s="143">
        <f t="shared" si="1"/>
        <v>45</v>
      </c>
      <c r="G107" s="143">
        <f>1+4+5+2+2+1+2+4</f>
        <v>21</v>
      </c>
      <c r="H107" s="144">
        <v>100.78</v>
      </c>
      <c r="I107" s="143"/>
    </row>
    <row r="108" spans="1:9" ht="76.5" x14ac:dyDescent="0.25">
      <c r="A108" s="143">
        <v>98</v>
      </c>
      <c r="B108" s="143">
        <v>13</v>
      </c>
      <c r="C108" s="143" t="s">
        <v>320</v>
      </c>
      <c r="D108" s="143">
        <v>40</v>
      </c>
      <c r="E108" s="143">
        <v>20</v>
      </c>
      <c r="F108" s="143">
        <f t="shared" si="1"/>
        <v>20</v>
      </c>
      <c r="G108" s="143">
        <f>4+1</f>
        <v>5</v>
      </c>
      <c r="H108" s="144">
        <v>55</v>
      </c>
      <c r="I108" s="143"/>
    </row>
    <row r="109" spans="1:9" ht="76.5" x14ac:dyDescent="0.25">
      <c r="A109" s="143">
        <v>99</v>
      </c>
      <c r="B109" s="143">
        <v>14</v>
      </c>
      <c r="C109" s="143" t="s">
        <v>321</v>
      </c>
      <c r="D109" s="143">
        <v>40</v>
      </c>
      <c r="E109" s="143">
        <v>5</v>
      </c>
      <c r="F109" s="143">
        <f t="shared" si="1"/>
        <v>35</v>
      </c>
      <c r="G109" s="143"/>
      <c r="H109" s="144">
        <v>300</v>
      </c>
      <c r="I109" s="143"/>
    </row>
    <row r="110" spans="1:9" ht="76.5" x14ac:dyDescent="0.25">
      <c r="A110" s="143">
        <v>100</v>
      </c>
      <c r="B110" s="143">
        <v>14</v>
      </c>
      <c r="C110" s="143" t="s">
        <v>322</v>
      </c>
      <c r="D110" s="143">
        <v>40</v>
      </c>
      <c r="E110" s="143">
        <v>10</v>
      </c>
      <c r="F110" s="143">
        <f t="shared" si="1"/>
        <v>30</v>
      </c>
      <c r="G110" s="143"/>
      <c r="H110" s="144">
        <v>72.81</v>
      </c>
      <c r="I110" s="143"/>
    </row>
    <row r="111" spans="1:9" ht="76.5" x14ac:dyDescent="0.25">
      <c r="A111" s="143">
        <v>101</v>
      </c>
      <c r="B111" s="143">
        <v>14</v>
      </c>
      <c r="C111" s="143" t="s">
        <v>323</v>
      </c>
      <c r="D111" s="143">
        <v>40</v>
      </c>
      <c r="E111" s="143">
        <v>10</v>
      </c>
      <c r="F111" s="143">
        <f t="shared" si="1"/>
        <v>30</v>
      </c>
      <c r="G111" s="143"/>
      <c r="H111" s="144">
        <v>122.99</v>
      </c>
      <c r="I111" s="143"/>
    </row>
    <row r="112" spans="1:9" ht="76.5" x14ac:dyDescent="0.25">
      <c r="A112" s="143">
        <v>102</v>
      </c>
      <c r="B112" s="143">
        <v>14</v>
      </c>
      <c r="C112" s="143" t="s">
        <v>324</v>
      </c>
      <c r="D112" s="143">
        <v>50</v>
      </c>
      <c r="E112" s="143">
        <v>10</v>
      </c>
      <c r="F112" s="143">
        <f t="shared" si="1"/>
        <v>40</v>
      </c>
      <c r="G112" s="143"/>
      <c r="H112" s="144">
        <v>150</v>
      </c>
      <c r="I112" s="143"/>
    </row>
    <row r="113" spans="1:9" ht="306" x14ac:dyDescent="0.25">
      <c r="A113" s="147">
        <v>103</v>
      </c>
      <c r="B113" s="147">
        <v>6</v>
      </c>
      <c r="C113" s="147" t="s">
        <v>325</v>
      </c>
      <c r="D113" s="147">
        <v>15</v>
      </c>
      <c r="E113" s="147">
        <v>5</v>
      </c>
      <c r="F113" s="147">
        <f t="shared" si="1"/>
        <v>10</v>
      </c>
      <c r="G113" s="147">
        <f>10</f>
        <v>10</v>
      </c>
      <c r="H113" s="148">
        <v>51.7</v>
      </c>
      <c r="I113" s="147"/>
    </row>
    <row r="114" spans="1:9" ht="306" x14ac:dyDescent="0.25">
      <c r="A114" s="143">
        <v>104</v>
      </c>
      <c r="B114" s="143">
        <v>19</v>
      </c>
      <c r="C114" s="143" t="s">
        <v>326</v>
      </c>
      <c r="D114" s="143">
        <v>15</v>
      </c>
      <c r="E114" s="143"/>
      <c r="F114" s="143">
        <f t="shared" si="1"/>
        <v>15</v>
      </c>
      <c r="G114" s="143"/>
      <c r="H114" s="144">
        <v>70</v>
      </c>
      <c r="I114" s="143"/>
    </row>
    <row r="115" spans="1:9" ht="306" x14ac:dyDescent="0.25">
      <c r="A115" s="147">
        <v>105</v>
      </c>
      <c r="B115" s="147">
        <v>6</v>
      </c>
      <c r="C115" s="147" t="s">
        <v>327</v>
      </c>
      <c r="D115" s="147">
        <v>10</v>
      </c>
      <c r="E115" s="147">
        <v>2</v>
      </c>
      <c r="F115" s="147">
        <f t="shared" si="1"/>
        <v>8</v>
      </c>
      <c r="G115" s="147"/>
      <c r="H115" s="148">
        <v>100</v>
      </c>
      <c r="I115" s="147" t="s">
        <v>390</v>
      </c>
    </row>
    <row r="116" spans="1:9" ht="102" x14ac:dyDescent="0.25">
      <c r="A116" s="149">
        <v>106</v>
      </c>
      <c r="B116" s="149" t="s">
        <v>38</v>
      </c>
      <c r="C116" s="149" t="s">
        <v>416</v>
      </c>
      <c r="D116" s="149">
        <v>130</v>
      </c>
      <c r="E116" s="149"/>
      <c r="F116" s="149">
        <f t="shared" si="1"/>
        <v>130</v>
      </c>
      <c r="G116" s="149"/>
      <c r="H116" s="150" t="s">
        <v>250</v>
      </c>
      <c r="I116" s="149"/>
    </row>
    <row r="117" spans="1:9" ht="409.5" x14ac:dyDescent="0.25">
      <c r="A117" s="147">
        <v>107</v>
      </c>
      <c r="B117" s="147">
        <v>5</v>
      </c>
      <c r="C117" s="147" t="s">
        <v>328</v>
      </c>
      <c r="D117" s="147">
        <v>13</v>
      </c>
      <c r="E117" s="147"/>
      <c r="F117" s="147">
        <f t="shared" si="1"/>
        <v>13</v>
      </c>
      <c r="G117" s="147">
        <f>10+1+5+20+10+5+10+14</f>
        <v>75</v>
      </c>
      <c r="H117" s="148">
        <v>11.68</v>
      </c>
      <c r="I117" s="147" t="s">
        <v>390</v>
      </c>
    </row>
    <row r="118" spans="1:9" ht="204" x14ac:dyDescent="0.25">
      <c r="A118" s="147">
        <v>108</v>
      </c>
      <c r="B118" s="147">
        <v>15</v>
      </c>
      <c r="C118" s="147" t="s">
        <v>329</v>
      </c>
      <c r="D118" s="147">
        <v>180</v>
      </c>
      <c r="E118" s="147">
        <v>180</v>
      </c>
      <c r="F118" s="147">
        <f t="shared" si="1"/>
        <v>0</v>
      </c>
      <c r="G118" s="147"/>
      <c r="H118" s="148">
        <v>1.5</v>
      </c>
      <c r="I118" s="147"/>
    </row>
    <row r="119" spans="1:9" ht="140.25" x14ac:dyDescent="0.25">
      <c r="A119" s="149">
        <v>109</v>
      </c>
      <c r="B119" s="149" t="s">
        <v>38</v>
      </c>
      <c r="C119" s="149" t="s">
        <v>417</v>
      </c>
      <c r="D119" s="149">
        <v>14</v>
      </c>
      <c r="E119" s="149"/>
      <c r="F119" s="149">
        <f t="shared" si="1"/>
        <v>14</v>
      </c>
      <c r="G119" s="149"/>
      <c r="H119" s="150" t="s">
        <v>250</v>
      </c>
      <c r="I119" s="149"/>
    </row>
    <row r="120" spans="1:9" ht="114.75" x14ac:dyDescent="0.25">
      <c r="A120" s="143">
        <v>110</v>
      </c>
      <c r="B120" s="143">
        <v>15</v>
      </c>
      <c r="C120" s="143" t="s">
        <v>330</v>
      </c>
      <c r="D120" s="143">
        <v>1400</v>
      </c>
      <c r="E120" s="143">
        <v>500</v>
      </c>
      <c r="F120" s="143">
        <f t="shared" si="1"/>
        <v>900</v>
      </c>
      <c r="G120" s="143">
        <f>100+15+10+6+30</f>
        <v>161</v>
      </c>
      <c r="H120" s="144">
        <v>11.63</v>
      </c>
      <c r="I120" s="143"/>
    </row>
    <row r="121" spans="1:9" ht="89.25" x14ac:dyDescent="0.25">
      <c r="A121" s="147">
        <v>111</v>
      </c>
      <c r="B121" s="147">
        <v>12</v>
      </c>
      <c r="C121" s="147" t="s">
        <v>331</v>
      </c>
      <c r="D121" s="147">
        <v>130</v>
      </c>
      <c r="E121" s="147">
        <v>100</v>
      </c>
      <c r="F121" s="147">
        <f t="shared" si="1"/>
        <v>30</v>
      </c>
      <c r="G121" s="147">
        <f>20+20</f>
        <v>40</v>
      </c>
      <c r="H121" s="148">
        <v>2.04</v>
      </c>
      <c r="I121" s="147" t="s">
        <v>390</v>
      </c>
    </row>
    <row r="122" spans="1:9" ht="89.25" x14ac:dyDescent="0.25">
      <c r="A122" s="149">
        <v>112</v>
      </c>
      <c r="B122" s="149" t="s">
        <v>38</v>
      </c>
      <c r="C122" s="149" t="s">
        <v>418</v>
      </c>
      <c r="D122" s="149">
        <v>130</v>
      </c>
      <c r="E122" s="149"/>
      <c r="F122" s="149">
        <f t="shared" si="1"/>
        <v>130</v>
      </c>
      <c r="G122" s="149"/>
      <c r="H122" s="150" t="s">
        <v>250</v>
      </c>
      <c r="I122" s="149"/>
    </row>
    <row r="123" spans="1:9" ht="165.75" x14ac:dyDescent="0.25">
      <c r="A123" s="145">
        <v>113</v>
      </c>
      <c r="B123" s="145">
        <v>12</v>
      </c>
      <c r="C123" s="145" t="s">
        <v>332</v>
      </c>
      <c r="D123" s="145">
        <v>130</v>
      </c>
      <c r="E123" s="145">
        <v>50</v>
      </c>
      <c r="F123" s="145">
        <f t="shared" si="1"/>
        <v>80</v>
      </c>
      <c r="G123" s="145">
        <f>20</f>
        <v>20</v>
      </c>
      <c r="H123" s="146">
        <v>12.54</v>
      </c>
      <c r="I123" s="145"/>
    </row>
    <row r="124" spans="1:9" ht="127.5" x14ac:dyDescent="0.25">
      <c r="A124" s="145">
        <v>114</v>
      </c>
      <c r="B124" s="145">
        <v>16</v>
      </c>
      <c r="C124" s="145" t="s">
        <v>333</v>
      </c>
      <c r="D124" s="145">
        <v>80</v>
      </c>
      <c r="E124" s="145">
        <v>20</v>
      </c>
      <c r="F124" s="145">
        <f t="shared" si="1"/>
        <v>60</v>
      </c>
      <c r="G124" s="145">
        <f>10</f>
        <v>10</v>
      </c>
      <c r="H124" s="146">
        <v>124</v>
      </c>
      <c r="I124" s="145"/>
    </row>
    <row r="125" spans="1:9" ht="89.25" x14ac:dyDescent="0.25">
      <c r="A125" s="145">
        <v>115</v>
      </c>
      <c r="B125" s="145">
        <v>16</v>
      </c>
      <c r="C125" s="145" t="s">
        <v>334</v>
      </c>
      <c r="D125" s="145">
        <v>130</v>
      </c>
      <c r="E125" s="145">
        <v>20</v>
      </c>
      <c r="F125" s="145">
        <f t="shared" si="1"/>
        <v>110</v>
      </c>
      <c r="G125" s="145">
        <f>10</f>
        <v>10</v>
      </c>
      <c r="H125" s="146">
        <v>30.8</v>
      </c>
      <c r="I125" s="145"/>
    </row>
    <row r="126" spans="1:9" ht="89.25" x14ac:dyDescent="0.25">
      <c r="A126" s="145">
        <v>116</v>
      </c>
      <c r="B126" s="145">
        <v>16</v>
      </c>
      <c r="C126" s="145" t="s">
        <v>335</v>
      </c>
      <c r="D126" s="145">
        <v>80</v>
      </c>
      <c r="E126" s="145">
        <v>20</v>
      </c>
      <c r="F126" s="145">
        <f t="shared" si="1"/>
        <v>60</v>
      </c>
      <c r="G126" s="145">
        <f>10</f>
        <v>10</v>
      </c>
      <c r="H126" s="146">
        <v>93.5</v>
      </c>
      <c r="I126" s="145"/>
    </row>
    <row r="127" spans="1:9" ht="242.25" x14ac:dyDescent="0.25">
      <c r="A127" s="147">
        <v>117</v>
      </c>
      <c r="B127" s="147">
        <v>8</v>
      </c>
      <c r="C127" s="147" t="s">
        <v>419</v>
      </c>
      <c r="D127" s="147">
        <v>10</v>
      </c>
      <c r="E127" s="147"/>
      <c r="F127" s="147">
        <f t="shared" si="1"/>
        <v>10</v>
      </c>
      <c r="G127" s="147">
        <f>5</f>
        <v>5</v>
      </c>
      <c r="H127" s="148">
        <v>12.25</v>
      </c>
      <c r="I127" s="147" t="s">
        <v>390</v>
      </c>
    </row>
    <row r="128" spans="1:9" ht="178.5" x14ac:dyDescent="0.25">
      <c r="A128" s="143">
        <v>118</v>
      </c>
      <c r="B128" s="143">
        <v>15</v>
      </c>
      <c r="C128" s="143" t="s">
        <v>420</v>
      </c>
      <c r="D128" s="143">
        <v>130</v>
      </c>
      <c r="E128" s="143"/>
      <c r="F128" s="143">
        <f t="shared" si="1"/>
        <v>130</v>
      </c>
      <c r="G128" s="143">
        <f>30+3+10</f>
        <v>43</v>
      </c>
      <c r="H128" s="144">
        <v>3.59</v>
      </c>
      <c r="I128" s="143" t="s">
        <v>390</v>
      </c>
    </row>
    <row r="129" spans="1:9" ht="153" x14ac:dyDescent="0.25">
      <c r="A129" s="147">
        <v>119</v>
      </c>
      <c r="B129" s="147">
        <v>22</v>
      </c>
      <c r="C129" s="147" t="s">
        <v>421</v>
      </c>
      <c r="D129" s="147">
        <v>130</v>
      </c>
      <c r="E129" s="147"/>
      <c r="F129" s="147">
        <f t="shared" si="1"/>
        <v>130</v>
      </c>
      <c r="G129" s="147">
        <f>50</f>
        <v>50</v>
      </c>
      <c r="H129" s="148">
        <v>5.51</v>
      </c>
      <c r="I129" s="147" t="s">
        <v>390</v>
      </c>
    </row>
    <row r="130" spans="1:9" ht="153" x14ac:dyDescent="0.25">
      <c r="A130" s="143">
        <v>120</v>
      </c>
      <c r="B130" s="143">
        <v>15</v>
      </c>
      <c r="C130" s="143" t="s">
        <v>336</v>
      </c>
      <c r="D130" s="143">
        <v>130</v>
      </c>
      <c r="E130" s="143">
        <v>100</v>
      </c>
      <c r="F130" s="143">
        <f t="shared" si="1"/>
        <v>30</v>
      </c>
      <c r="G130" s="143">
        <f>20+10</f>
        <v>30</v>
      </c>
      <c r="H130" s="144">
        <v>3.89</v>
      </c>
      <c r="I130" s="143" t="s">
        <v>390</v>
      </c>
    </row>
    <row r="131" spans="1:9" ht="89.25" x14ac:dyDescent="0.25">
      <c r="A131" s="143">
        <v>121</v>
      </c>
      <c r="B131" s="143">
        <v>15</v>
      </c>
      <c r="C131" s="143" t="s">
        <v>337</v>
      </c>
      <c r="D131" s="143">
        <v>130</v>
      </c>
      <c r="E131" s="143">
        <v>100</v>
      </c>
      <c r="F131" s="143">
        <f t="shared" si="1"/>
        <v>30</v>
      </c>
      <c r="G131" s="143">
        <f>100</f>
        <v>100</v>
      </c>
      <c r="H131" s="144">
        <v>2.13</v>
      </c>
      <c r="I131" s="143" t="s">
        <v>390</v>
      </c>
    </row>
    <row r="132" spans="1:9" ht="114.75" x14ac:dyDescent="0.25">
      <c r="A132" s="143">
        <v>122</v>
      </c>
      <c r="B132" s="143">
        <v>15</v>
      </c>
      <c r="C132" s="143" t="s">
        <v>422</v>
      </c>
      <c r="D132" s="143">
        <v>130</v>
      </c>
      <c r="E132" s="143"/>
      <c r="F132" s="143">
        <f t="shared" si="1"/>
        <v>130</v>
      </c>
      <c r="G132" s="143">
        <f>3</f>
        <v>3</v>
      </c>
      <c r="H132" s="144">
        <v>4.97</v>
      </c>
      <c r="I132" s="143"/>
    </row>
    <row r="133" spans="1:9" ht="318.75" x14ac:dyDescent="0.25">
      <c r="A133" s="145">
        <v>123</v>
      </c>
      <c r="B133" s="145">
        <v>22</v>
      </c>
      <c r="C133" s="145" t="s">
        <v>423</v>
      </c>
      <c r="D133" s="145">
        <v>50</v>
      </c>
      <c r="E133" s="145"/>
      <c r="F133" s="145">
        <f t="shared" si="1"/>
        <v>50</v>
      </c>
      <c r="G133" s="145">
        <f>10+10</f>
        <v>20</v>
      </c>
      <c r="H133" s="146">
        <v>3.37</v>
      </c>
      <c r="I133" s="145"/>
    </row>
    <row r="134" spans="1:9" ht="318.75" x14ac:dyDescent="0.25">
      <c r="A134" s="145">
        <v>124</v>
      </c>
      <c r="B134" s="145">
        <v>22</v>
      </c>
      <c r="C134" s="145" t="s">
        <v>424</v>
      </c>
      <c r="D134" s="145">
        <v>50</v>
      </c>
      <c r="E134" s="145"/>
      <c r="F134" s="145">
        <f t="shared" si="1"/>
        <v>50</v>
      </c>
      <c r="G134" s="145">
        <f>10</f>
        <v>10</v>
      </c>
      <c r="H134" s="146">
        <v>5.16</v>
      </c>
      <c r="I134" s="145"/>
    </row>
    <row r="135" spans="1:9" ht="409.5" x14ac:dyDescent="0.25">
      <c r="A135" s="149">
        <v>125</v>
      </c>
      <c r="B135" s="149" t="s">
        <v>38</v>
      </c>
      <c r="C135" s="149" t="s">
        <v>425</v>
      </c>
      <c r="D135" s="149">
        <v>1000</v>
      </c>
      <c r="E135" s="149"/>
      <c r="F135" s="149">
        <f t="shared" si="1"/>
        <v>1000</v>
      </c>
      <c r="G135" s="149"/>
      <c r="H135" s="150" t="s">
        <v>250</v>
      </c>
      <c r="I135" s="149"/>
    </row>
    <row r="136" spans="1:9" ht="409.5" x14ac:dyDescent="0.25">
      <c r="A136" s="147">
        <v>126</v>
      </c>
      <c r="B136" s="147">
        <v>20</v>
      </c>
      <c r="C136" s="147" t="s">
        <v>426</v>
      </c>
      <c r="D136" s="147">
        <v>105</v>
      </c>
      <c r="E136" s="147"/>
      <c r="F136" s="147">
        <f t="shared" si="1"/>
        <v>105</v>
      </c>
      <c r="G136" s="147">
        <f>105</f>
        <v>105</v>
      </c>
      <c r="H136" s="148">
        <v>2.99</v>
      </c>
      <c r="I136" s="147"/>
    </row>
    <row r="137" spans="1:9" ht="306" x14ac:dyDescent="0.25">
      <c r="A137" s="149">
        <v>127</v>
      </c>
      <c r="B137" s="149" t="s">
        <v>38</v>
      </c>
      <c r="C137" s="149" t="s">
        <v>427</v>
      </c>
      <c r="D137" s="149">
        <v>325</v>
      </c>
      <c r="E137" s="149"/>
      <c r="F137" s="149">
        <f t="shared" si="1"/>
        <v>325</v>
      </c>
      <c r="G137" s="149"/>
      <c r="H137" s="150" t="s">
        <v>250</v>
      </c>
      <c r="I137" s="149"/>
    </row>
    <row r="138" spans="1:9" ht="89.25" x14ac:dyDescent="0.25">
      <c r="A138" s="143">
        <v>128</v>
      </c>
      <c r="B138" s="143">
        <v>11</v>
      </c>
      <c r="C138" s="143" t="s">
        <v>338</v>
      </c>
      <c r="D138" s="143">
        <v>30</v>
      </c>
      <c r="E138" s="143">
        <v>4</v>
      </c>
      <c r="F138" s="143">
        <f t="shared" si="1"/>
        <v>26</v>
      </c>
      <c r="G138" s="143"/>
      <c r="H138" s="144">
        <v>195.8</v>
      </c>
      <c r="I138" s="143"/>
    </row>
    <row r="139" spans="1:9" ht="409.5" x14ac:dyDescent="0.25">
      <c r="A139" s="149">
        <v>129</v>
      </c>
      <c r="B139" s="149" t="s">
        <v>38</v>
      </c>
      <c r="C139" s="149" t="s">
        <v>428</v>
      </c>
      <c r="D139" s="149">
        <v>10</v>
      </c>
      <c r="E139" s="149"/>
      <c r="F139" s="149">
        <f t="shared" si="1"/>
        <v>10</v>
      </c>
      <c r="G139" s="149"/>
      <c r="H139" s="150" t="s">
        <v>250</v>
      </c>
      <c r="I139" s="149"/>
    </row>
    <row r="140" spans="1:9" ht="89.25" x14ac:dyDescent="0.25">
      <c r="A140" s="145">
        <v>130</v>
      </c>
      <c r="B140" s="145">
        <v>23</v>
      </c>
      <c r="C140" s="145" t="s">
        <v>429</v>
      </c>
      <c r="D140" s="145">
        <v>130</v>
      </c>
      <c r="E140" s="145"/>
      <c r="F140" s="145">
        <f t="shared" ref="F140:F182" si="2">D140-E140</f>
        <v>130</v>
      </c>
      <c r="G140" s="145"/>
      <c r="H140" s="146">
        <v>38</v>
      </c>
      <c r="I140" s="145"/>
    </row>
    <row r="141" spans="1:9" ht="114.75" x14ac:dyDescent="0.25">
      <c r="A141" s="145">
        <v>131</v>
      </c>
      <c r="B141" s="145">
        <v>2</v>
      </c>
      <c r="C141" s="145" t="s">
        <v>430</v>
      </c>
      <c r="D141" s="145">
        <v>130</v>
      </c>
      <c r="E141" s="145"/>
      <c r="F141" s="145">
        <f t="shared" si="2"/>
        <v>130</v>
      </c>
      <c r="G141" s="145">
        <f>10</f>
        <v>10</v>
      </c>
      <c r="H141" s="146">
        <v>2.57</v>
      </c>
      <c r="I141" s="145"/>
    </row>
    <row r="142" spans="1:9" ht="114.75" x14ac:dyDescent="0.25">
      <c r="A142" s="147">
        <v>132</v>
      </c>
      <c r="B142" s="147">
        <v>2</v>
      </c>
      <c r="C142" s="147" t="s">
        <v>431</v>
      </c>
      <c r="D142" s="147">
        <v>130</v>
      </c>
      <c r="E142" s="147"/>
      <c r="F142" s="147">
        <f t="shared" si="2"/>
        <v>130</v>
      </c>
      <c r="G142" s="147"/>
      <c r="H142" s="148">
        <v>2.21</v>
      </c>
      <c r="I142" s="147" t="s">
        <v>390</v>
      </c>
    </row>
    <row r="143" spans="1:9" ht="191.25" x14ac:dyDescent="0.25">
      <c r="A143" s="143">
        <v>133</v>
      </c>
      <c r="B143" s="143">
        <v>15</v>
      </c>
      <c r="C143" s="143" t="s">
        <v>339</v>
      </c>
      <c r="D143" s="143">
        <v>675</v>
      </c>
      <c r="E143" s="143">
        <v>50</v>
      </c>
      <c r="F143" s="143">
        <f t="shared" si="2"/>
        <v>625</v>
      </c>
      <c r="G143" s="143">
        <f>300</f>
        <v>300</v>
      </c>
      <c r="H143" s="144">
        <v>9.7100000000000009</v>
      </c>
      <c r="I143" s="143" t="s">
        <v>390</v>
      </c>
    </row>
    <row r="144" spans="1:9" ht="191.25" x14ac:dyDescent="0.25">
      <c r="A144" s="149">
        <v>134</v>
      </c>
      <c r="B144" s="149" t="s">
        <v>38</v>
      </c>
      <c r="C144" s="149" t="s">
        <v>432</v>
      </c>
      <c r="D144" s="149">
        <v>290</v>
      </c>
      <c r="E144" s="149"/>
      <c r="F144" s="149">
        <f t="shared" si="2"/>
        <v>290</v>
      </c>
      <c r="G144" s="149"/>
      <c r="H144" s="150" t="s">
        <v>250</v>
      </c>
      <c r="I144" s="149"/>
    </row>
    <row r="145" spans="1:9" ht="191.25" x14ac:dyDescent="0.25">
      <c r="A145" s="147">
        <v>135</v>
      </c>
      <c r="B145" s="147">
        <v>5</v>
      </c>
      <c r="C145" s="147" t="s">
        <v>340</v>
      </c>
      <c r="D145" s="147">
        <v>650</v>
      </c>
      <c r="E145" s="147"/>
      <c r="F145" s="147">
        <f t="shared" si="2"/>
        <v>650</v>
      </c>
      <c r="G145" s="147">
        <f>300+15</f>
        <v>315</v>
      </c>
      <c r="H145" s="148">
        <v>23.5</v>
      </c>
      <c r="I145" s="147" t="s">
        <v>390</v>
      </c>
    </row>
    <row r="146" spans="1:9" ht="191.25" x14ac:dyDescent="0.25">
      <c r="A146" s="145">
        <v>136</v>
      </c>
      <c r="B146" s="145">
        <v>5</v>
      </c>
      <c r="C146" s="145" t="s">
        <v>433</v>
      </c>
      <c r="D146" s="145">
        <v>50</v>
      </c>
      <c r="E146" s="145"/>
      <c r="F146" s="145">
        <f t="shared" si="2"/>
        <v>50</v>
      </c>
      <c r="G146" s="145">
        <f>10+10+10+10</f>
        <v>40</v>
      </c>
      <c r="H146" s="146">
        <v>46.08</v>
      </c>
      <c r="I146" s="145"/>
    </row>
    <row r="147" spans="1:9" ht="280.5" x14ac:dyDescent="0.25">
      <c r="A147" s="143">
        <v>137</v>
      </c>
      <c r="B147" s="143">
        <v>15</v>
      </c>
      <c r="C147" s="143" t="s">
        <v>341</v>
      </c>
      <c r="D147" s="143">
        <v>225</v>
      </c>
      <c r="E147" s="143">
        <v>100</v>
      </c>
      <c r="F147" s="143">
        <f t="shared" si="2"/>
        <v>125</v>
      </c>
      <c r="G147" s="143">
        <f>50+100+1</f>
        <v>151</v>
      </c>
      <c r="H147" s="144">
        <v>7.9</v>
      </c>
      <c r="I147" s="143"/>
    </row>
    <row r="148" spans="1:9" ht="102" x14ac:dyDescent="0.25">
      <c r="A148" s="143">
        <v>138</v>
      </c>
      <c r="B148" s="143">
        <v>13</v>
      </c>
      <c r="C148" s="143" t="s">
        <v>342</v>
      </c>
      <c r="D148" s="143">
        <v>1080</v>
      </c>
      <c r="E148" s="143">
        <v>500</v>
      </c>
      <c r="F148" s="143">
        <f t="shared" si="2"/>
        <v>580</v>
      </c>
      <c r="G148" s="143">
        <f>400+100+100+60+30+12</f>
        <v>702</v>
      </c>
      <c r="H148" s="144">
        <v>4.7</v>
      </c>
      <c r="I148" s="143" t="s">
        <v>390</v>
      </c>
    </row>
    <row r="149" spans="1:9" ht="127.5" x14ac:dyDescent="0.25">
      <c r="A149" s="143">
        <v>139</v>
      </c>
      <c r="B149" s="143">
        <v>15</v>
      </c>
      <c r="C149" s="143" t="s">
        <v>343</v>
      </c>
      <c r="D149" s="143">
        <v>650</v>
      </c>
      <c r="E149" s="143">
        <v>50</v>
      </c>
      <c r="F149" s="143">
        <f t="shared" si="2"/>
        <v>600</v>
      </c>
      <c r="G149" s="143">
        <f>300</f>
        <v>300</v>
      </c>
      <c r="H149" s="144">
        <v>4.0999999999999996</v>
      </c>
      <c r="I149" s="143" t="s">
        <v>390</v>
      </c>
    </row>
    <row r="150" spans="1:9" ht="102" x14ac:dyDescent="0.25">
      <c r="A150" s="143">
        <v>140</v>
      </c>
      <c r="B150" s="143">
        <v>15</v>
      </c>
      <c r="C150" s="143" t="s">
        <v>344</v>
      </c>
      <c r="D150" s="143">
        <v>390</v>
      </c>
      <c r="E150" s="143">
        <v>50</v>
      </c>
      <c r="F150" s="143">
        <f t="shared" si="2"/>
        <v>340</v>
      </c>
      <c r="G150" s="143">
        <f>100+20+25</f>
        <v>145</v>
      </c>
      <c r="H150" s="144">
        <v>4.3</v>
      </c>
      <c r="I150" s="143" t="s">
        <v>390</v>
      </c>
    </row>
    <row r="151" spans="1:9" ht="140.25" x14ac:dyDescent="0.25">
      <c r="A151" s="149">
        <v>141</v>
      </c>
      <c r="B151" s="149" t="s">
        <v>38</v>
      </c>
      <c r="C151" s="149" t="s">
        <v>434</v>
      </c>
      <c r="D151" s="149">
        <v>130</v>
      </c>
      <c r="E151" s="149"/>
      <c r="F151" s="149">
        <f t="shared" si="2"/>
        <v>130</v>
      </c>
      <c r="G151" s="149"/>
      <c r="H151" s="150" t="s">
        <v>250</v>
      </c>
      <c r="I151" s="149"/>
    </row>
    <row r="152" spans="1:9" ht="89.25" x14ac:dyDescent="0.25">
      <c r="A152" s="143">
        <v>142</v>
      </c>
      <c r="B152" s="143">
        <v>19</v>
      </c>
      <c r="C152" s="143" t="s">
        <v>345</v>
      </c>
      <c r="D152" s="143">
        <v>650</v>
      </c>
      <c r="E152" s="143"/>
      <c r="F152" s="143">
        <f t="shared" si="2"/>
        <v>650</v>
      </c>
      <c r="G152" s="143"/>
      <c r="H152" s="144">
        <v>15.9</v>
      </c>
      <c r="I152" s="143"/>
    </row>
    <row r="153" spans="1:9" ht="114.75" x14ac:dyDescent="0.25">
      <c r="A153" s="149">
        <v>143</v>
      </c>
      <c r="B153" s="149" t="s">
        <v>38</v>
      </c>
      <c r="C153" s="149" t="s">
        <v>435</v>
      </c>
      <c r="D153" s="149">
        <v>130</v>
      </c>
      <c r="E153" s="149"/>
      <c r="F153" s="149">
        <f t="shared" si="2"/>
        <v>130</v>
      </c>
      <c r="G153" s="149"/>
      <c r="H153" s="150" t="s">
        <v>250</v>
      </c>
      <c r="I153" s="149"/>
    </row>
    <row r="154" spans="1:9" ht="114.75" x14ac:dyDescent="0.25">
      <c r="A154" s="143">
        <v>144</v>
      </c>
      <c r="B154" s="143">
        <v>19</v>
      </c>
      <c r="C154" s="143" t="s">
        <v>436</v>
      </c>
      <c r="D154" s="143">
        <v>130</v>
      </c>
      <c r="E154" s="143"/>
      <c r="F154" s="143">
        <f t="shared" si="2"/>
        <v>130</v>
      </c>
      <c r="G154" s="143"/>
      <c r="H154" s="144">
        <v>15</v>
      </c>
      <c r="I154" s="143"/>
    </row>
    <row r="155" spans="1:9" ht="114.75" x14ac:dyDescent="0.25">
      <c r="A155" s="145">
        <v>145</v>
      </c>
      <c r="B155" s="145">
        <v>3</v>
      </c>
      <c r="C155" s="145" t="s">
        <v>346</v>
      </c>
      <c r="D155" s="145">
        <v>100</v>
      </c>
      <c r="E155" s="145">
        <v>50</v>
      </c>
      <c r="F155" s="145">
        <f t="shared" si="2"/>
        <v>50</v>
      </c>
      <c r="G155" s="145">
        <f>15</f>
        <v>15</v>
      </c>
      <c r="H155" s="146">
        <v>32.909999999999997</v>
      </c>
      <c r="I155" s="145"/>
    </row>
    <row r="156" spans="1:9" ht="114.75" x14ac:dyDescent="0.25">
      <c r="A156" s="145">
        <v>146</v>
      </c>
      <c r="B156" s="145">
        <v>3</v>
      </c>
      <c r="C156" s="145" t="s">
        <v>347</v>
      </c>
      <c r="D156" s="145">
        <v>1040</v>
      </c>
      <c r="E156" s="145">
        <v>400</v>
      </c>
      <c r="F156" s="145">
        <f t="shared" si="2"/>
        <v>640</v>
      </c>
      <c r="G156" s="145">
        <f>20+15+10+400</f>
        <v>445</v>
      </c>
      <c r="H156" s="146">
        <v>24.28</v>
      </c>
      <c r="I156" s="145"/>
    </row>
    <row r="157" spans="1:9" ht="114.75" x14ac:dyDescent="0.25">
      <c r="A157" s="145">
        <v>147</v>
      </c>
      <c r="B157" s="145">
        <v>3</v>
      </c>
      <c r="C157" s="145" t="s">
        <v>348</v>
      </c>
      <c r="D157" s="145">
        <v>130</v>
      </c>
      <c r="E157" s="145">
        <v>50</v>
      </c>
      <c r="F157" s="145">
        <f t="shared" si="2"/>
        <v>80</v>
      </c>
      <c r="G157" s="145">
        <f>15</f>
        <v>15</v>
      </c>
      <c r="H157" s="146">
        <v>29.37</v>
      </c>
      <c r="I157" s="145"/>
    </row>
    <row r="158" spans="1:9" ht="382.5" x14ac:dyDescent="0.25">
      <c r="A158" s="149">
        <v>148</v>
      </c>
      <c r="B158" s="149" t="s">
        <v>38</v>
      </c>
      <c r="C158" s="149" t="s">
        <v>437</v>
      </c>
      <c r="D158" s="149">
        <v>130</v>
      </c>
      <c r="E158" s="149"/>
      <c r="F158" s="149">
        <f t="shared" si="2"/>
        <v>130</v>
      </c>
      <c r="G158" s="149"/>
      <c r="H158" s="150" t="s">
        <v>250</v>
      </c>
      <c r="I158" s="149"/>
    </row>
    <row r="159" spans="1:9" ht="409.5" x14ac:dyDescent="0.25">
      <c r="A159" s="143">
        <v>149</v>
      </c>
      <c r="B159" s="143">
        <v>19</v>
      </c>
      <c r="C159" s="143" t="s">
        <v>438</v>
      </c>
      <c r="D159" s="143">
        <v>10</v>
      </c>
      <c r="E159" s="143"/>
      <c r="F159" s="143">
        <f t="shared" si="2"/>
        <v>10</v>
      </c>
      <c r="G159" s="143"/>
      <c r="H159" s="144">
        <v>30</v>
      </c>
      <c r="I159" s="143"/>
    </row>
    <row r="160" spans="1:9" ht="178.5" x14ac:dyDescent="0.25">
      <c r="A160" s="143">
        <v>150</v>
      </c>
      <c r="B160" s="143">
        <v>15</v>
      </c>
      <c r="C160" s="143" t="s">
        <v>439</v>
      </c>
      <c r="D160" s="143">
        <v>30</v>
      </c>
      <c r="E160" s="143"/>
      <c r="F160" s="143">
        <f t="shared" si="2"/>
        <v>30</v>
      </c>
      <c r="G160" s="143"/>
      <c r="H160" s="144">
        <v>0.59</v>
      </c>
      <c r="I160" s="143"/>
    </row>
    <row r="161" spans="1:9" ht="178.5" x14ac:dyDescent="0.25">
      <c r="A161" s="143">
        <v>151</v>
      </c>
      <c r="B161" s="143">
        <v>15</v>
      </c>
      <c r="C161" s="143" t="s">
        <v>349</v>
      </c>
      <c r="D161" s="143">
        <v>40</v>
      </c>
      <c r="E161" s="143">
        <v>20</v>
      </c>
      <c r="F161" s="143">
        <f t="shared" si="2"/>
        <v>20</v>
      </c>
      <c r="G161" s="143">
        <f>10+20</f>
        <v>30</v>
      </c>
      <c r="H161" s="144">
        <v>2.5</v>
      </c>
      <c r="I161" s="143"/>
    </row>
    <row r="162" spans="1:9" ht="293.25" x14ac:dyDescent="0.25">
      <c r="A162" s="143">
        <v>152</v>
      </c>
      <c r="B162" s="143">
        <v>15</v>
      </c>
      <c r="C162" s="143" t="s">
        <v>440</v>
      </c>
      <c r="D162" s="143">
        <v>30</v>
      </c>
      <c r="E162" s="143"/>
      <c r="F162" s="143">
        <f t="shared" si="2"/>
        <v>30</v>
      </c>
      <c r="G162" s="143">
        <f>1</f>
        <v>1</v>
      </c>
      <c r="H162" s="144">
        <v>86.4</v>
      </c>
      <c r="I162" s="143"/>
    </row>
    <row r="163" spans="1:9" ht="140.25" x14ac:dyDescent="0.25">
      <c r="A163" s="147">
        <v>153</v>
      </c>
      <c r="B163" s="147">
        <v>7</v>
      </c>
      <c r="C163" s="147" t="s">
        <v>350</v>
      </c>
      <c r="D163" s="147">
        <v>260</v>
      </c>
      <c r="E163" s="147">
        <v>50</v>
      </c>
      <c r="F163" s="147">
        <f t="shared" si="2"/>
        <v>210</v>
      </c>
      <c r="G163" s="147">
        <v>150</v>
      </c>
      <c r="H163" s="148">
        <v>10.86</v>
      </c>
      <c r="I163" s="147" t="s">
        <v>390</v>
      </c>
    </row>
    <row r="164" spans="1:9" ht="140.25" x14ac:dyDescent="0.25">
      <c r="A164" s="145">
        <v>154</v>
      </c>
      <c r="B164" s="145">
        <v>7</v>
      </c>
      <c r="C164" s="145" t="s">
        <v>351</v>
      </c>
      <c r="D164" s="145">
        <v>260</v>
      </c>
      <c r="E164" s="145">
        <v>100</v>
      </c>
      <c r="F164" s="145">
        <f t="shared" si="2"/>
        <v>160</v>
      </c>
      <c r="G164" s="145">
        <f>15+8+15+10</f>
        <v>48</v>
      </c>
      <c r="H164" s="146">
        <v>11.82</v>
      </c>
      <c r="I164" s="145"/>
    </row>
    <row r="165" spans="1:9" ht="140.25" x14ac:dyDescent="0.25">
      <c r="A165" s="147">
        <v>155</v>
      </c>
      <c r="B165" s="147">
        <v>7</v>
      </c>
      <c r="C165" s="147" t="s">
        <v>352</v>
      </c>
      <c r="D165" s="147">
        <v>1040</v>
      </c>
      <c r="E165" s="147">
        <v>400</v>
      </c>
      <c r="F165" s="147">
        <f t="shared" si="2"/>
        <v>640</v>
      </c>
      <c r="G165" s="147">
        <f>300+5</f>
        <v>305</v>
      </c>
      <c r="H165" s="148">
        <v>13.2</v>
      </c>
      <c r="I165" s="147" t="s">
        <v>390</v>
      </c>
    </row>
    <row r="166" spans="1:9" ht="409.5" x14ac:dyDescent="0.25">
      <c r="A166" s="149">
        <v>156</v>
      </c>
      <c r="B166" s="149" t="s">
        <v>38</v>
      </c>
      <c r="C166" s="149" t="s">
        <v>441</v>
      </c>
      <c r="D166" s="149">
        <v>20</v>
      </c>
      <c r="E166" s="149"/>
      <c r="F166" s="149">
        <f t="shared" si="2"/>
        <v>20</v>
      </c>
      <c r="G166" s="149"/>
      <c r="H166" s="150" t="s">
        <v>250</v>
      </c>
      <c r="I166" s="149"/>
    </row>
    <row r="167" spans="1:9" ht="204" x14ac:dyDescent="0.25">
      <c r="A167" s="145">
        <v>157</v>
      </c>
      <c r="B167" s="145">
        <v>8</v>
      </c>
      <c r="C167" s="145" t="s">
        <v>353</v>
      </c>
      <c r="D167" s="145">
        <v>130</v>
      </c>
      <c r="E167" s="145">
        <v>20</v>
      </c>
      <c r="F167" s="145">
        <f t="shared" si="2"/>
        <v>110</v>
      </c>
      <c r="G167" s="145"/>
      <c r="H167" s="146">
        <v>54.35</v>
      </c>
      <c r="I167" s="145"/>
    </row>
    <row r="168" spans="1:9" ht="204" x14ac:dyDescent="0.25">
      <c r="A168" s="145">
        <v>158</v>
      </c>
      <c r="B168" s="145">
        <v>8</v>
      </c>
      <c r="C168" s="145" t="s">
        <v>354</v>
      </c>
      <c r="D168" s="145">
        <v>670</v>
      </c>
      <c r="E168" s="145">
        <v>300</v>
      </c>
      <c r="F168" s="145">
        <f t="shared" si="2"/>
        <v>370</v>
      </c>
      <c r="G168" s="145">
        <f>20+10</f>
        <v>30</v>
      </c>
      <c r="H168" s="146">
        <v>40.51</v>
      </c>
      <c r="I168" s="145"/>
    </row>
    <row r="169" spans="1:9" ht="204" x14ac:dyDescent="0.25">
      <c r="A169" s="145">
        <v>159</v>
      </c>
      <c r="B169" s="145">
        <v>8</v>
      </c>
      <c r="C169" s="145" t="s">
        <v>355</v>
      </c>
      <c r="D169" s="145">
        <v>670</v>
      </c>
      <c r="E169" s="145">
        <v>300</v>
      </c>
      <c r="F169" s="145">
        <f t="shared" si="2"/>
        <v>370</v>
      </c>
      <c r="G169" s="145"/>
      <c r="H169" s="146">
        <v>40.51</v>
      </c>
      <c r="I169" s="145"/>
    </row>
    <row r="170" spans="1:9" ht="204" x14ac:dyDescent="0.25">
      <c r="A170" s="145">
        <v>160</v>
      </c>
      <c r="B170" s="145">
        <v>8</v>
      </c>
      <c r="C170" s="145" t="s">
        <v>356</v>
      </c>
      <c r="D170" s="145">
        <v>130</v>
      </c>
      <c r="E170" s="145">
        <v>20</v>
      </c>
      <c r="F170" s="145">
        <f t="shared" si="2"/>
        <v>110</v>
      </c>
      <c r="G170" s="145">
        <f>10</f>
        <v>10</v>
      </c>
      <c r="H170" s="146">
        <v>60</v>
      </c>
      <c r="I170" s="145"/>
    </row>
    <row r="171" spans="1:9" ht="204" x14ac:dyDescent="0.25">
      <c r="A171" s="143">
        <v>161</v>
      </c>
      <c r="B171" s="143">
        <v>15</v>
      </c>
      <c r="C171" s="143" t="s">
        <v>357</v>
      </c>
      <c r="D171" s="143">
        <v>520</v>
      </c>
      <c r="E171" s="143">
        <v>100</v>
      </c>
      <c r="F171" s="143">
        <f t="shared" si="2"/>
        <v>420</v>
      </c>
      <c r="G171" s="143">
        <v>250</v>
      </c>
      <c r="H171" s="144">
        <v>1.03</v>
      </c>
      <c r="I171" s="143" t="s">
        <v>390</v>
      </c>
    </row>
    <row r="172" spans="1:9" ht="191.25" x14ac:dyDescent="0.25">
      <c r="A172" s="145">
        <v>162</v>
      </c>
      <c r="B172" s="145">
        <v>23</v>
      </c>
      <c r="C172" s="145" t="s">
        <v>442</v>
      </c>
      <c r="D172" s="145">
        <v>200</v>
      </c>
      <c r="E172" s="145"/>
      <c r="F172" s="145">
        <f t="shared" si="2"/>
        <v>200</v>
      </c>
      <c r="G172" s="145">
        <f>20</f>
        <v>20</v>
      </c>
      <c r="H172" s="146">
        <v>28.5</v>
      </c>
      <c r="I172" s="145"/>
    </row>
    <row r="173" spans="1:9" ht="63.75" x14ac:dyDescent="0.25">
      <c r="A173" s="143">
        <v>163</v>
      </c>
      <c r="B173" s="143">
        <v>15</v>
      </c>
      <c r="C173" s="143" t="s">
        <v>443</v>
      </c>
      <c r="D173" s="143">
        <v>105</v>
      </c>
      <c r="E173" s="143"/>
      <c r="F173" s="143">
        <f t="shared" si="2"/>
        <v>105</v>
      </c>
      <c r="G173" s="143">
        <f>10+20+30+10</f>
        <v>70</v>
      </c>
      <c r="H173" s="144">
        <v>2.8</v>
      </c>
      <c r="I173" s="143" t="s">
        <v>390</v>
      </c>
    </row>
    <row r="174" spans="1:9" ht="409.5" x14ac:dyDescent="0.25">
      <c r="A174" s="149">
        <v>164</v>
      </c>
      <c r="B174" s="149" t="s">
        <v>38</v>
      </c>
      <c r="C174" s="149" t="s">
        <v>444</v>
      </c>
      <c r="D174" s="149">
        <v>105</v>
      </c>
      <c r="E174" s="149"/>
      <c r="F174" s="149">
        <f t="shared" si="2"/>
        <v>105</v>
      </c>
      <c r="G174" s="149"/>
      <c r="H174" s="150" t="s">
        <v>250</v>
      </c>
      <c r="I174" s="149"/>
    </row>
    <row r="175" spans="1:9" ht="102" x14ac:dyDescent="0.25">
      <c r="A175" s="143">
        <v>165</v>
      </c>
      <c r="B175" s="143">
        <v>15</v>
      </c>
      <c r="C175" s="143" t="s">
        <v>358</v>
      </c>
      <c r="D175" s="143">
        <v>260</v>
      </c>
      <c r="E175" s="143">
        <v>50</v>
      </c>
      <c r="F175" s="143">
        <f t="shared" si="2"/>
        <v>210</v>
      </c>
      <c r="G175" s="143">
        <f>100+10</f>
        <v>110</v>
      </c>
      <c r="H175" s="144">
        <v>2.5</v>
      </c>
      <c r="I175" s="143" t="s">
        <v>390</v>
      </c>
    </row>
    <row r="176" spans="1:9" ht="102" x14ac:dyDescent="0.25">
      <c r="A176" s="143">
        <v>166</v>
      </c>
      <c r="B176" s="143">
        <v>15</v>
      </c>
      <c r="C176" s="143" t="s">
        <v>359</v>
      </c>
      <c r="D176" s="143">
        <v>260</v>
      </c>
      <c r="E176" s="143">
        <v>50</v>
      </c>
      <c r="F176" s="143">
        <f t="shared" si="2"/>
        <v>210</v>
      </c>
      <c r="G176" s="143">
        <f>50+10+10</f>
        <v>70</v>
      </c>
      <c r="H176" s="144">
        <v>2.79</v>
      </c>
      <c r="I176" s="143" t="s">
        <v>390</v>
      </c>
    </row>
    <row r="177" spans="1:9" ht="114.75" x14ac:dyDescent="0.25">
      <c r="A177" s="143">
        <v>167</v>
      </c>
      <c r="B177" s="143">
        <v>15</v>
      </c>
      <c r="C177" s="143" t="s">
        <v>445</v>
      </c>
      <c r="D177" s="143">
        <v>260</v>
      </c>
      <c r="E177" s="143"/>
      <c r="F177" s="143">
        <f t="shared" si="2"/>
        <v>260</v>
      </c>
      <c r="G177" s="143">
        <f>100</f>
        <v>100</v>
      </c>
      <c r="H177" s="144">
        <v>4.12</v>
      </c>
      <c r="I177" s="143" t="s">
        <v>390</v>
      </c>
    </row>
    <row r="178" spans="1:9" ht="114.75" x14ac:dyDescent="0.25">
      <c r="A178" s="143">
        <v>168</v>
      </c>
      <c r="B178" s="143">
        <v>15</v>
      </c>
      <c r="C178" s="143" t="s">
        <v>446</v>
      </c>
      <c r="D178" s="143">
        <v>260</v>
      </c>
      <c r="E178" s="143"/>
      <c r="F178" s="143">
        <f t="shared" si="2"/>
        <v>260</v>
      </c>
      <c r="G178" s="143">
        <f>10+20+30</f>
        <v>60</v>
      </c>
      <c r="H178" s="144">
        <v>2.78</v>
      </c>
      <c r="I178" s="143"/>
    </row>
    <row r="179" spans="1:9" ht="280.5" x14ac:dyDescent="0.25">
      <c r="A179" s="143">
        <v>169</v>
      </c>
      <c r="B179" s="143">
        <v>15</v>
      </c>
      <c r="C179" s="143" t="s">
        <v>447</v>
      </c>
      <c r="D179" s="143">
        <v>260</v>
      </c>
      <c r="E179" s="143"/>
      <c r="F179" s="143">
        <f t="shared" si="2"/>
        <v>260</v>
      </c>
      <c r="G179" s="143">
        <f>50</f>
        <v>50</v>
      </c>
      <c r="H179" s="144">
        <v>1</v>
      </c>
      <c r="I179" s="143"/>
    </row>
    <row r="180" spans="1:9" ht="255" x14ac:dyDescent="0.25">
      <c r="A180" s="145">
        <v>170</v>
      </c>
      <c r="B180" s="145">
        <v>23</v>
      </c>
      <c r="C180" s="145" t="s">
        <v>360</v>
      </c>
      <c r="D180" s="145">
        <v>130</v>
      </c>
      <c r="E180" s="145">
        <v>30</v>
      </c>
      <c r="F180" s="145">
        <f t="shared" si="2"/>
        <v>100</v>
      </c>
      <c r="G180" s="145">
        <f>15</f>
        <v>15</v>
      </c>
      <c r="H180" s="146">
        <v>3</v>
      </c>
      <c r="I180" s="145"/>
    </row>
    <row r="181" spans="1:9" ht="409.5" x14ac:dyDescent="0.25">
      <c r="A181" s="147">
        <v>171</v>
      </c>
      <c r="B181" s="147">
        <v>22</v>
      </c>
      <c r="C181" s="147" t="s">
        <v>361</v>
      </c>
      <c r="D181" s="147">
        <v>20</v>
      </c>
      <c r="E181" s="147">
        <v>20</v>
      </c>
      <c r="F181" s="147">
        <f t="shared" si="2"/>
        <v>0</v>
      </c>
      <c r="G181" s="147"/>
      <c r="H181" s="148">
        <v>4.4000000000000004</v>
      </c>
      <c r="I181" s="147"/>
    </row>
    <row r="182" spans="1:9" ht="409.5" x14ac:dyDescent="0.25">
      <c r="A182" s="149">
        <v>172</v>
      </c>
      <c r="B182" s="149" t="s">
        <v>38</v>
      </c>
      <c r="C182" s="149" t="s">
        <v>448</v>
      </c>
      <c r="D182" s="149">
        <v>5</v>
      </c>
      <c r="E182" s="149"/>
      <c r="F182" s="149">
        <f t="shared" si="2"/>
        <v>5</v>
      </c>
      <c r="G182" s="149"/>
      <c r="H182" s="150" t="s">
        <v>250</v>
      </c>
      <c r="I182" s="149"/>
    </row>
    <row r="183" spans="1:9" x14ac:dyDescent="0.25">
      <c r="A183" s="151"/>
      <c r="B183" s="143"/>
      <c r="C183" s="143"/>
      <c r="D183" s="143"/>
      <c r="E183" s="143"/>
      <c r="F183" s="143"/>
      <c r="G183" s="143"/>
      <c r="H183" s="143"/>
      <c r="I183" s="152"/>
    </row>
    <row r="184" spans="1:9" ht="26.25" x14ac:dyDescent="0.25">
      <c r="A184" s="131"/>
      <c r="B184" s="131"/>
      <c r="C184" s="153" t="s">
        <v>179</v>
      </c>
      <c r="D184" s="154"/>
      <c r="E184" s="154"/>
      <c r="F184" s="155"/>
      <c r="G184" s="156"/>
      <c r="H184" s="135"/>
      <c r="I184" s="131"/>
    </row>
    <row r="185" spans="1:9" ht="26.25" x14ac:dyDescent="0.25">
      <c r="A185" s="131"/>
      <c r="B185" s="131"/>
      <c r="C185" s="157" t="s">
        <v>180</v>
      </c>
      <c r="D185" s="154"/>
      <c r="E185" s="154"/>
      <c r="F185" s="155"/>
      <c r="G185" s="156"/>
      <c r="H185" s="135"/>
      <c r="I185" s="131"/>
    </row>
    <row r="186" spans="1:9" ht="39" x14ac:dyDescent="0.25">
      <c r="A186" s="131"/>
      <c r="B186" s="131"/>
      <c r="C186" s="158" t="s">
        <v>181</v>
      </c>
      <c r="D186" s="154"/>
      <c r="E186" s="154"/>
      <c r="F186" s="155"/>
      <c r="G186" s="156"/>
      <c r="H186" s="135"/>
      <c r="I186" s="131"/>
    </row>
    <row r="187" spans="1:9" ht="90" x14ac:dyDescent="0.25">
      <c r="A187" s="131"/>
      <c r="B187" s="131"/>
      <c r="C187" s="159" t="s">
        <v>182</v>
      </c>
      <c r="D187" s="154"/>
      <c r="E187" s="154"/>
      <c r="F187" s="155"/>
      <c r="G187" s="156"/>
      <c r="H187" s="135"/>
      <c r="I187" s="131"/>
    </row>
    <row r="188" spans="1:9" x14ac:dyDescent="0.25">
      <c r="A188" s="154"/>
      <c r="B188" s="154"/>
      <c r="C188" s="154"/>
      <c r="D188" s="154"/>
      <c r="E188" s="154"/>
      <c r="F188" s="155"/>
      <c r="G188" s="156"/>
      <c r="H188" s="135"/>
      <c r="I188" s="131"/>
    </row>
    <row r="189" spans="1:9" x14ac:dyDescent="0.25">
      <c r="A189" s="268" t="s">
        <v>184</v>
      </c>
      <c r="B189" s="268"/>
      <c r="C189" s="268"/>
      <c r="D189" s="268"/>
      <c r="E189" s="268"/>
      <c r="F189" s="155"/>
      <c r="G189" s="156"/>
      <c r="H189" s="135"/>
      <c r="I189" s="131"/>
    </row>
    <row r="190" spans="1:9" x14ac:dyDescent="0.25">
      <c r="A190" s="269" t="s">
        <v>449</v>
      </c>
      <c r="B190" s="269"/>
      <c r="C190" s="269"/>
      <c r="D190" s="269"/>
      <c r="E190" s="269"/>
      <c r="F190" s="155"/>
      <c r="G190" s="156"/>
      <c r="H190" s="135"/>
      <c r="I190" s="131"/>
    </row>
    <row r="191" spans="1:9" x14ac:dyDescent="0.25">
      <c r="A191" s="154"/>
      <c r="B191" s="154"/>
      <c r="C191" s="154"/>
      <c r="D191" s="154"/>
      <c r="E191" s="154"/>
      <c r="F191" s="154"/>
      <c r="G191" s="160"/>
      <c r="H191" s="135"/>
      <c r="I191" s="131"/>
    </row>
    <row r="192" spans="1:9" ht="30" x14ac:dyDescent="0.25">
      <c r="A192" s="161" t="s">
        <v>186</v>
      </c>
      <c r="B192" s="270" t="s">
        <v>187</v>
      </c>
      <c r="C192" s="271"/>
      <c r="D192" s="271"/>
      <c r="E192" s="272"/>
      <c r="F192" s="273" t="s">
        <v>188</v>
      </c>
      <c r="G192" s="274"/>
      <c r="H192" s="162" t="s">
        <v>189</v>
      </c>
      <c r="I192" s="131"/>
    </row>
    <row r="193" spans="1:9" x14ac:dyDescent="0.25">
      <c r="A193" s="163">
        <v>1</v>
      </c>
      <c r="B193" s="257" t="s">
        <v>450</v>
      </c>
      <c r="C193" s="258"/>
      <c r="D193" s="258"/>
      <c r="E193" s="259"/>
      <c r="F193" s="257" t="s">
        <v>451</v>
      </c>
      <c r="G193" s="258"/>
      <c r="H193" s="145" t="s">
        <v>192</v>
      </c>
      <c r="I193" s="131"/>
    </row>
    <row r="194" spans="1:9" x14ac:dyDescent="0.25">
      <c r="A194" s="163">
        <f>1+A193</f>
        <v>2</v>
      </c>
      <c r="B194" s="257" t="s">
        <v>452</v>
      </c>
      <c r="C194" s="258"/>
      <c r="D194" s="258"/>
      <c r="E194" s="259"/>
      <c r="F194" s="257" t="s">
        <v>453</v>
      </c>
      <c r="G194" s="258"/>
      <c r="H194" s="145" t="s">
        <v>192</v>
      </c>
      <c r="I194" s="131"/>
    </row>
    <row r="195" spans="1:9" x14ac:dyDescent="0.25">
      <c r="A195" s="163">
        <f t="shared" ref="A195:A217" si="3">1+A194</f>
        <v>3</v>
      </c>
      <c r="B195" s="257" t="s">
        <v>454</v>
      </c>
      <c r="C195" s="258"/>
      <c r="D195" s="258"/>
      <c r="E195" s="259"/>
      <c r="F195" s="257" t="s">
        <v>455</v>
      </c>
      <c r="G195" s="258"/>
      <c r="H195" s="145" t="s">
        <v>192</v>
      </c>
      <c r="I195" s="164"/>
    </row>
    <row r="196" spans="1:9" x14ac:dyDescent="0.25">
      <c r="A196" s="163">
        <f t="shared" si="3"/>
        <v>4</v>
      </c>
      <c r="B196" s="257" t="s">
        <v>456</v>
      </c>
      <c r="C196" s="258"/>
      <c r="D196" s="258"/>
      <c r="E196" s="259"/>
      <c r="F196" s="257" t="s">
        <v>457</v>
      </c>
      <c r="G196" s="258"/>
      <c r="H196" s="145" t="s">
        <v>192</v>
      </c>
      <c r="I196" s="164"/>
    </row>
    <row r="197" spans="1:9" x14ac:dyDescent="0.25">
      <c r="A197" s="163">
        <f t="shared" si="3"/>
        <v>5</v>
      </c>
      <c r="B197" s="257" t="s">
        <v>458</v>
      </c>
      <c r="C197" s="258"/>
      <c r="D197" s="258"/>
      <c r="E197" s="259"/>
      <c r="F197" s="257" t="s">
        <v>459</v>
      </c>
      <c r="G197" s="258"/>
      <c r="H197" s="145" t="s">
        <v>192</v>
      </c>
      <c r="I197" s="164"/>
    </row>
    <row r="198" spans="1:9" x14ac:dyDescent="0.25">
      <c r="A198" s="163">
        <f t="shared" si="3"/>
        <v>6</v>
      </c>
      <c r="B198" s="257" t="s">
        <v>460</v>
      </c>
      <c r="C198" s="258"/>
      <c r="D198" s="258"/>
      <c r="E198" s="259"/>
      <c r="F198" s="257" t="s">
        <v>461</v>
      </c>
      <c r="G198" s="258"/>
      <c r="H198" s="145" t="s">
        <v>192</v>
      </c>
      <c r="I198" s="131"/>
    </row>
    <row r="199" spans="1:9" x14ac:dyDescent="0.25">
      <c r="A199" s="163">
        <f t="shared" si="3"/>
        <v>7</v>
      </c>
      <c r="B199" s="257" t="s">
        <v>462</v>
      </c>
      <c r="C199" s="258"/>
      <c r="D199" s="258"/>
      <c r="E199" s="259"/>
      <c r="F199" s="257" t="s">
        <v>463</v>
      </c>
      <c r="G199" s="258"/>
      <c r="H199" s="145" t="s">
        <v>192</v>
      </c>
      <c r="I199" s="131"/>
    </row>
    <row r="200" spans="1:9" x14ac:dyDescent="0.25">
      <c r="A200" s="163">
        <f t="shared" si="3"/>
        <v>8</v>
      </c>
      <c r="B200" s="257" t="s">
        <v>464</v>
      </c>
      <c r="C200" s="258"/>
      <c r="D200" s="258"/>
      <c r="E200" s="259"/>
      <c r="F200" s="257" t="s">
        <v>465</v>
      </c>
      <c r="G200" s="258"/>
      <c r="H200" s="145" t="s">
        <v>192</v>
      </c>
      <c r="I200" s="131"/>
    </row>
    <row r="201" spans="1:9" x14ac:dyDescent="0.25">
      <c r="A201" s="163">
        <f t="shared" si="3"/>
        <v>9</v>
      </c>
      <c r="B201" s="257" t="s">
        <v>466</v>
      </c>
      <c r="C201" s="258"/>
      <c r="D201" s="258"/>
      <c r="E201" s="259"/>
      <c r="F201" s="257" t="s">
        <v>467</v>
      </c>
      <c r="G201" s="258"/>
      <c r="H201" s="145" t="s">
        <v>192</v>
      </c>
      <c r="I201" s="131"/>
    </row>
    <row r="202" spans="1:9" x14ac:dyDescent="0.25">
      <c r="A202" s="163">
        <f t="shared" si="3"/>
        <v>10</v>
      </c>
      <c r="B202" s="257" t="s">
        <v>468</v>
      </c>
      <c r="C202" s="258"/>
      <c r="D202" s="258"/>
      <c r="E202" s="259"/>
      <c r="F202" s="257" t="s">
        <v>469</v>
      </c>
      <c r="G202" s="258"/>
      <c r="H202" s="145" t="s">
        <v>192</v>
      </c>
      <c r="I202" s="131"/>
    </row>
    <row r="203" spans="1:9" x14ac:dyDescent="0.25">
      <c r="A203" s="165">
        <f t="shared" si="3"/>
        <v>11</v>
      </c>
      <c r="B203" s="275" t="s">
        <v>470</v>
      </c>
      <c r="C203" s="276"/>
      <c r="D203" s="276"/>
      <c r="E203" s="277"/>
      <c r="F203" s="275" t="s">
        <v>471</v>
      </c>
      <c r="G203" s="276"/>
      <c r="H203" s="143" t="s">
        <v>192</v>
      </c>
      <c r="I203" s="131"/>
    </row>
    <row r="204" spans="1:9" x14ac:dyDescent="0.25">
      <c r="A204" s="163">
        <f t="shared" si="3"/>
        <v>12</v>
      </c>
      <c r="B204" s="257" t="s">
        <v>472</v>
      </c>
      <c r="C204" s="258"/>
      <c r="D204" s="258"/>
      <c r="E204" s="259"/>
      <c r="F204" s="257" t="s">
        <v>473</v>
      </c>
      <c r="G204" s="258"/>
      <c r="H204" s="145" t="s">
        <v>192</v>
      </c>
      <c r="I204" s="131"/>
    </row>
    <row r="205" spans="1:9" ht="38.25" x14ac:dyDescent="0.25">
      <c r="A205" s="165">
        <f t="shared" si="3"/>
        <v>13</v>
      </c>
      <c r="B205" s="275" t="s">
        <v>474</v>
      </c>
      <c r="C205" s="276"/>
      <c r="D205" s="276"/>
      <c r="E205" s="277"/>
      <c r="F205" s="275" t="s">
        <v>475</v>
      </c>
      <c r="G205" s="276"/>
      <c r="H205" s="143" t="s">
        <v>476</v>
      </c>
      <c r="I205" s="131"/>
    </row>
    <row r="206" spans="1:9" ht="38.25" x14ac:dyDescent="0.25">
      <c r="A206" s="165">
        <f t="shared" si="3"/>
        <v>14</v>
      </c>
      <c r="B206" s="275" t="s">
        <v>477</v>
      </c>
      <c r="C206" s="276"/>
      <c r="D206" s="276"/>
      <c r="E206" s="277"/>
      <c r="F206" s="275" t="s">
        <v>478</v>
      </c>
      <c r="G206" s="276"/>
      <c r="H206" s="143" t="s">
        <v>476</v>
      </c>
      <c r="I206" s="166"/>
    </row>
    <row r="207" spans="1:9" ht="63.75" x14ac:dyDescent="0.25">
      <c r="A207" s="165">
        <f t="shared" si="3"/>
        <v>15</v>
      </c>
      <c r="B207" s="275" t="s">
        <v>479</v>
      </c>
      <c r="C207" s="276"/>
      <c r="D207" s="276"/>
      <c r="E207" s="277"/>
      <c r="F207" s="275" t="s">
        <v>480</v>
      </c>
      <c r="G207" s="276"/>
      <c r="H207" s="143" t="s">
        <v>481</v>
      </c>
      <c r="I207" s="131"/>
    </row>
    <row r="208" spans="1:9" x14ac:dyDescent="0.25">
      <c r="A208" s="163">
        <f t="shared" si="3"/>
        <v>16</v>
      </c>
      <c r="B208" s="257" t="s">
        <v>482</v>
      </c>
      <c r="C208" s="258"/>
      <c r="D208" s="258"/>
      <c r="E208" s="259"/>
      <c r="F208" s="257" t="s">
        <v>483</v>
      </c>
      <c r="G208" s="258"/>
      <c r="H208" s="145" t="s">
        <v>192</v>
      </c>
      <c r="I208" s="167"/>
    </row>
    <row r="209" spans="1:9" x14ac:dyDescent="0.25">
      <c r="A209" s="163">
        <f t="shared" si="3"/>
        <v>17</v>
      </c>
      <c r="B209" s="257" t="s">
        <v>484</v>
      </c>
      <c r="C209" s="258"/>
      <c r="D209" s="258"/>
      <c r="E209" s="259"/>
      <c r="F209" s="257" t="s">
        <v>485</v>
      </c>
      <c r="G209" s="258"/>
      <c r="H209" s="145" t="s">
        <v>192</v>
      </c>
      <c r="I209" s="167"/>
    </row>
    <row r="210" spans="1:9" x14ac:dyDescent="0.25">
      <c r="A210" s="163">
        <f t="shared" si="3"/>
        <v>18</v>
      </c>
      <c r="B210" s="257" t="s">
        <v>486</v>
      </c>
      <c r="C210" s="258"/>
      <c r="D210" s="258"/>
      <c r="E210" s="259"/>
      <c r="F210" s="257" t="s">
        <v>487</v>
      </c>
      <c r="G210" s="258"/>
      <c r="H210" s="145" t="s">
        <v>192</v>
      </c>
      <c r="I210" s="167"/>
    </row>
    <row r="211" spans="1:9" ht="76.5" x14ac:dyDescent="0.25">
      <c r="A211" s="165">
        <f t="shared" si="3"/>
        <v>19</v>
      </c>
      <c r="B211" s="275" t="s">
        <v>488</v>
      </c>
      <c r="C211" s="276"/>
      <c r="D211" s="276"/>
      <c r="E211" s="277"/>
      <c r="F211" s="275" t="s">
        <v>489</v>
      </c>
      <c r="G211" s="276"/>
      <c r="H211" s="143" t="s">
        <v>490</v>
      </c>
      <c r="I211" s="166"/>
    </row>
    <row r="212" spans="1:9" x14ac:dyDescent="0.25">
      <c r="A212" s="163">
        <f t="shared" si="3"/>
        <v>20</v>
      </c>
      <c r="B212" s="257" t="s">
        <v>491</v>
      </c>
      <c r="C212" s="258"/>
      <c r="D212" s="258"/>
      <c r="E212" s="259"/>
      <c r="F212" s="257" t="s">
        <v>492</v>
      </c>
      <c r="G212" s="258"/>
      <c r="H212" s="145" t="s">
        <v>192</v>
      </c>
      <c r="I212" s="167"/>
    </row>
    <row r="213" spans="1:9" x14ac:dyDescent="0.25">
      <c r="A213" s="163">
        <f t="shared" si="3"/>
        <v>21</v>
      </c>
      <c r="B213" s="257" t="s">
        <v>493</v>
      </c>
      <c r="C213" s="258"/>
      <c r="D213" s="258"/>
      <c r="E213" s="259"/>
      <c r="F213" s="257" t="s">
        <v>494</v>
      </c>
      <c r="G213" s="258"/>
      <c r="H213" s="145" t="s">
        <v>192</v>
      </c>
      <c r="I213" s="167"/>
    </row>
    <row r="214" spans="1:9" x14ac:dyDescent="0.25">
      <c r="A214" s="163">
        <f t="shared" si="3"/>
        <v>22</v>
      </c>
      <c r="B214" s="257" t="s">
        <v>495</v>
      </c>
      <c r="C214" s="258"/>
      <c r="D214" s="258"/>
      <c r="E214" s="259"/>
      <c r="F214" s="257" t="s">
        <v>496</v>
      </c>
      <c r="G214" s="258"/>
      <c r="H214" s="145" t="s">
        <v>192</v>
      </c>
      <c r="I214" s="167"/>
    </row>
    <row r="215" spans="1:9" x14ac:dyDescent="0.25">
      <c r="A215" s="163">
        <f t="shared" si="3"/>
        <v>23</v>
      </c>
      <c r="B215" s="257" t="s">
        <v>497</v>
      </c>
      <c r="C215" s="258"/>
      <c r="D215" s="258"/>
      <c r="E215" s="259"/>
      <c r="F215" s="257" t="s">
        <v>498</v>
      </c>
      <c r="G215" s="258"/>
      <c r="H215" s="145" t="s">
        <v>192</v>
      </c>
      <c r="I215" s="167"/>
    </row>
    <row r="216" spans="1:9" x14ac:dyDescent="0.25">
      <c r="A216" s="163">
        <f t="shared" si="3"/>
        <v>24</v>
      </c>
      <c r="B216" s="257" t="s">
        <v>499</v>
      </c>
      <c r="C216" s="258"/>
      <c r="D216" s="258"/>
      <c r="E216" s="259"/>
      <c r="F216" s="257" t="s">
        <v>500</v>
      </c>
      <c r="G216" s="258"/>
      <c r="H216" s="145" t="s">
        <v>192</v>
      </c>
      <c r="I216" s="167"/>
    </row>
    <row r="217" spans="1:9" x14ac:dyDescent="0.25">
      <c r="A217" s="163">
        <f t="shared" si="3"/>
        <v>25</v>
      </c>
      <c r="B217" s="257" t="s">
        <v>501</v>
      </c>
      <c r="C217" s="258"/>
      <c r="D217" s="258"/>
      <c r="E217" s="259"/>
      <c r="F217" s="257" t="s">
        <v>502</v>
      </c>
      <c r="G217" s="258"/>
      <c r="H217" s="145" t="s">
        <v>192</v>
      </c>
      <c r="I217" s="167"/>
    </row>
    <row r="218" spans="1:9" ht="15.75" thickBot="1" x14ac:dyDescent="0.3">
      <c r="A218" s="168"/>
      <c r="B218" s="168"/>
      <c r="C218" s="168"/>
      <c r="D218" s="168"/>
      <c r="E218" s="168"/>
      <c r="F218" s="168"/>
      <c r="G218" s="169"/>
      <c r="H218" s="135"/>
      <c r="I218" s="131"/>
    </row>
    <row r="219" spans="1:9" ht="15.75" thickTop="1" x14ac:dyDescent="0.25">
      <c r="A219" s="278" t="s">
        <v>242</v>
      </c>
      <c r="B219" s="278"/>
      <c r="C219" s="279"/>
      <c r="D219" s="280">
        <v>42884</v>
      </c>
      <c r="E219" s="281"/>
      <c r="F219" s="170"/>
      <c r="G219" s="170"/>
      <c r="H219" s="171"/>
      <c r="I219" s="131"/>
    </row>
    <row r="220" spans="1:9" x14ac:dyDescent="0.25">
      <c r="A220" s="286" t="s">
        <v>244</v>
      </c>
      <c r="B220" s="286"/>
      <c r="C220" s="172"/>
      <c r="D220" s="282"/>
      <c r="E220" s="283"/>
      <c r="F220" s="155"/>
      <c r="G220" s="156"/>
      <c r="H220" s="135"/>
      <c r="I220" s="131"/>
    </row>
    <row r="221" spans="1:9" x14ac:dyDescent="0.25">
      <c r="A221" s="286" t="s">
        <v>245</v>
      </c>
      <c r="B221" s="286"/>
      <c r="C221" s="172"/>
      <c r="D221" s="282"/>
      <c r="E221" s="283"/>
      <c r="F221" s="155"/>
      <c r="G221" s="156"/>
      <c r="H221" s="135"/>
      <c r="I221" s="131"/>
    </row>
    <row r="222" spans="1:9" ht="15.75" thickBot="1" x14ac:dyDescent="0.3">
      <c r="A222" s="286" t="s">
        <v>246</v>
      </c>
      <c r="B222" s="286"/>
      <c r="C222" s="172"/>
      <c r="D222" s="284"/>
      <c r="E222" s="285"/>
      <c r="F222" s="155"/>
      <c r="G222" s="156"/>
      <c r="H222" s="135"/>
      <c r="I222" s="131"/>
    </row>
    <row r="223" spans="1:9" ht="15.75" thickTop="1" x14ac:dyDescent="0.25">
      <c r="A223" s="173"/>
      <c r="B223" s="173"/>
      <c r="C223" s="174"/>
      <c r="D223" s="175"/>
      <c r="E223" s="155"/>
      <c r="F223" s="155"/>
      <c r="G223" s="156"/>
      <c r="H223" s="135"/>
      <c r="I223" s="131"/>
    </row>
    <row r="224" spans="1:9" x14ac:dyDescent="0.25">
      <c r="A224" s="131"/>
      <c r="B224" s="131"/>
      <c r="C224" s="131"/>
      <c r="D224" s="131"/>
      <c r="E224" s="131"/>
      <c r="F224" s="131"/>
      <c r="G224" s="176"/>
      <c r="H224" s="135"/>
      <c r="I224" s="131"/>
    </row>
    <row r="225" spans="1:9" x14ac:dyDescent="0.25">
      <c r="A225" s="131"/>
      <c r="B225" s="131"/>
      <c r="C225" s="131"/>
      <c r="D225" s="131"/>
      <c r="E225" s="131"/>
      <c r="F225" s="131"/>
      <c r="G225" s="176"/>
      <c r="H225" s="135"/>
      <c r="I225" s="131"/>
    </row>
    <row r="226" spans="1:9" x14ac:dyDescent="0.25">
      <c r="A226" s="131"/>
      <c r="B226" s="131"/>
      <c r="C226" s="131"/>
      <c r="D226" s="131"/>
      <c r="E226" s="131"/>
      <c r="F226" s="131"/>
      <c r="G226" s="176"/>
      <c r="H226" s="135"/>
      <c r="I226" s="131"/>
    </row>
    <row r="227" spans="1:9" x14ac:dyDescent="0.25">
      <c r="A227" s="131"/>
      <c r="B227" s="131"/>
      <c r="C227" s="131"/>
      <c r="D227" s="131"/>
      <c r="E227" s="131"/>
      <c r="F227" s="131"/>
      <c r="G227" s="176"/>
      <c r="H227" s="135"/>
      <c r="I227" s="131"/>
    </row>
    <row r="228" spans="1:9" x14ac:dyDescent="0.25">
      <c r="A228" s="131"/>
      <c r="B228" s="131"/>
      <c r="C228" s="131"/>
      <c r="D228" s="131"/>
      <c r="E228" s="131"/>
      <c r="F228" s="131"/>
      <c r="G228" s="176"/>
      <c r="H228" s="135"/>
      <c r="I228" s="131"/>
    </row>
    <row r="229" spans="1:9" x14ac:dyDescent="0.25">
      <c r="A229" s="131"/>
      <c r="B229" s="131"/>
      <c r="C229" s="131"/>
      <c r="D229" s="131"/>
      <c r="E229" s="131"/>
      <c r="F229" s="131"/>
      <c r="G229" s="176"/>
      <c r="H229" s="135"/>
      <c r="I229" s="131"/>
    </row>
    <row r="230" spans="1:9" x14ac:dyDescent="0.25">
      <c r="A230" s="131"/>
      <c r="B230" s="131"/>
      <c r="C230" s="131"/>
      <c r="D230" s="131"/>
      <c r="E230" s="131"/>
      <c r="F230" s="131"/>
      <c r="G230" s="176"/>
      <c r="H230" s="135"/>
      <c r="I230" s="131"/>
    </row>
    <row r="231" spans="1:9" x14ac:dyDescent="0.25">
      <c r="A231" s="131"/>
      <c r="B231" s="131"/>
      <c r="C231" s="131"/>
      <c r="D231" s="131"/>
      <c r="E231" s="131"/>
      <c r="F231" s="131"/>
      <c r="G231" s="176"/>
      <c r="H231" s="135"/>
      <c r="I231" s="131"/>
    </row>
    <row r="232" spans="1:9" x14ac:dyDescent="0.25">
      <c r="A232" s="131"/>
      <c r="B232" s="131"/>
      <c r="C232" s="131"/>
      <c r="D232" s="131"/>
      <c r="E232" s="131"/>
      <c r="F232" s="131"/>
      <c r="G232" s="176"/>
      <c r="H232" s="135"/>
      <c r="I232" s="131"/>
    </row>
    <row r="233" spans="1:9" x14ac:dyDescent="0.25">
      <c r="A233" s="131"/>
      <c r="B233" s="131"/>
      <c r="C233" s="131"/>
      <c r="D233" s="131"/>
      <c r="E233" s="131"/>
      <c r="F233" s="131"/>
      <c r="G233" s="176"/>
      <c r="H233" s="135"/>
      <c r="I233" s="131"/>
    </row>
    <row r="234" spans="1:9" x14ac:dyDescent="0.25">
      <c r="A234" s="131"/>
      <c r="B234" s="131"/>
      <c r="C234" s="131"/>
      <c r="D234" s="131"/>
      <c r="E234" s="131"/>
      <c r="F234" s="131"/>
      <c r="G234" s="176"/>
      <c r="H234" s="135"/>
      <c r="I234" s="131"/>
    </row>
    <row r="235" spans="1:9" x14ac:dyDescent="0.25">
      <c r="A235" s="131"/>
      <c r="B235" s="131"/>
      <c r="C235" s="131"/>
      <c r="D235" s="131"/>
      <c r="E235" s="131"/>
      <c r="F235" s="131"/>
      <c r="G235" s="176"/>
      <c r="H235" s="135"/>
      <c r="I235" s="131"/>
    </row>
    <row r="236" spans="1:9" x14ac:dyDescent="0.25">
      <c r="A236" s="131"/>
      <c r="B236" s="131"/>
      <c r="C236" s="131"/>
      <c r="D236" s="131"/>
      <c r="E236" s="131"/>
      <c r="F236" s="131"/>
      <c r="G236" s="176"/>
      <c r="H236" s="135"/>
      <c r="I236" s="131"/>
    </row>
    <row r="237" spans="1:9" x14ac:dyDescent="0.25">
      <c r="A237" s="131"/>
      <c r="B237" s="131"/>
      <c r="C237" s="131"/>
      <c r="D237" s="131"/>
      <c r="E237" s="131"/>
      <c r="F237" s="131"/>
      <c r="G237" s="176"/>
      <c r="H237" s="135"/>
      <c r="I237" s="131"/>
    </row>
    <row r="238" spans="1:9" x14ac:dyDescent="0.25">
      <c r="A238" s="131"/>
      <c r="B238" s="131"/>
      <c r="C238" s="131"/>
      <c r="D238" s="131"/>
      <c r="E238" s="131"/>
      <c r="F238" s="131"/>
      <c r="G238" s="176"/>
      <c r="H238" s="135"/>
      <c r="I238" s="131"/>
    </row>
    <row r="239" spans="1:9" x14ac:dyDescent="0.25">
      <c r="A239" s="131"/>
      <c r="B239" s="131"/>
      <c r="C239" s="131"/>
      <c r="D239" s="131"/>
      <c r="E239" s="131"/>
      <c r="F239" s="131"/>
      <c r="G239" s="176"/>
      <c r="H239" s="135"/>
      <c r="I239" s="131"/>
    </row>
    <row r="240" spans="1:9" x14ac:dyDescent="0.25">
      <c r="A240" s="131"/>
      <c r="B240" s="131"/>
      <c r="C240" s="131"/>
      <c r="D240" s="131"/>
      <c r="E240" s="131"/>
      <c r="F240" s="131"/>
      <c r="G240" s="176"/>
      <c r="H240" s="135"/>
      <c r="I240" s="131"/>
    </row>
    <row r="241" spans="1:9" x14ac:dyDescent="0.25">
      <c r="A241" s="131"/>
      <c r="B241" s="131"/>
      <c r="C241" s="131"/>
      <c r="D241" s="131"/>
      <c r="E241" s="131"/>
      <c r="F241" s="131"/>
      <c r="G241" s="176"/>
      <c r="H241" s="135"/>
      <c r="I241" s="131"/>
    </row>
    <row r="242" spans="1:9" x14ac:dyDescent="0.25">
      <c r="A242" s="131"/>
      <c r="B242" s="131"/>
      <c r="C242" s="131"/>
      <c r="D242" s="131"/>
      <c r="E242" s="131"/>
      <c r="F242" s="131"/>
      <c r="G242" s="176"/>
      <c r="H242" s="135"/>
      <c r="I242" s="131"/>
    </row>
    <row r="243" spans="1:9" x14ac:dyDescent="0.25">
      <c r="A243" s="131"/>
      <c r="B243" s="131"/>
      <c r="C243" s="131"/>
      <c r="D243" s="131"/>
      <c r="E243" s="131"/>
      <c r="F243" s="131"/>
      <c r="G243" s="176"/>
      <c r="H243" s="135"/>
      <c r="I243" s="131"/>
    </row>
    <row r="244" spans="1:9" x14ac:dyDescent="0.25">
      <c r="A244" s="131"/>
      <c r="B244" s="131"/>
      <c r="C244" s="131"/>
      <c r="D244" s="131"/>
      <c r="E244" s="131"/>
      <c r="F244" s="131"/>
      <c r="G244" s="176"/>
      <c r="H244" s="135"/>
      <c r="I244" s="131"/>
    </row>
    <row r="245" spans="1:9" x14ac:dyDescent="0.25">
      <c r="A245" s="131"/>
      <c r="B245" s="131"/>
      <c r="C245" s="131"/>
      <c r="D245" s="131"/>
      <c r="E245" s="131"/>
      <c r="F245" s="131"/>
      <c r="G245" s="176"/>
      <c r="H245" s="135"/>
      <c r="I245" s="131"/>
    </row>
    <row r="246" spans="1:9" x14ac:dyDescent="0.25">
      <c r="A246" s="131"/>
      <c r="B246" s="131"/>
      <c r="C246" s="131"/>
      <c r="D246" s="131"/>
      <c r="E246" s="131"/>
      <c r="F246" s="131"/>
      <c r="G246" s="176"/>
      <c r="H246" s="135"/>
      <c r="I246" s="131"/>
    </row>
    <row r="247" spans="1:9" x14ac:dyDescent="0.25">
      <c r="A247" s="131"/>
      <c r="B247" s="131"/>
      <c r="C247" s="131"/>
      <c r="D247" s="131"/>
      <c r="E247" s="131"/>
      <c r="F247" s="131"/>
      <c r="G247" s="176"/>
      <c r="H247" s="135"/>
      <c r="I247" s="131"/>
    </row>
    <row r="248" spans="1:9" x14ac:dyDescent="0.25">
      <c r="A248" s="131"/>
      <c r="B248" s="131"/>
      <c r="C248" s="131"/>
      <c r="D248" s="131"/>
      <c r="E248" s="131"/>
      <c r="F248" s="131"/>
      <c r="G248" s="176"/>
      <c r="H248" s="135"/>
      <c r="I248" s="131"/>
    </row>
    <row r="249" spans="1:9" x14ac:dyDescent="0.25">
      <c r="A249" s="131"/>
      <c r="B249" s="131"/>
      <c r="C249" s="131"/>
      <c r="D249" s="131"/>
      <c r="E249" s="131"/>
      <c r="F249" s="131"/>
      <c r="G249" s="176"/>
      <c r="H249" s="135"/>
      <c r="I249" s="131"/>
    </row>
  </sheetData>
  <mergeCells count="66">
    <mergeCell ref="A219:C219"/>
    <mergeCell ref="D219:E222"/>
    <mergeCell ref="A220:B220"/>
    <mergeCell ref="A221:B221"/>
    <mergeCell ref="A222:B222"/>
    <mergeCell ref="B215:E215"/>
    <mergeCell ref="F215:G215"/>
    <mergeCell ref="B216:E216"/>
    <mergeCell ref="F216:G216"/>
    <mergeCell ref="B217:E217"/>
    <mergeCell ref="F217:G217"/>
    <mergeCell ref="B212:E212"/>
    <mergeCell ref="F212:G212"/>
    <mergeCell ref="B213:E213"/>
    <mergeCell ref="F213:G213"/>
    <mergeCell ref="B214:E214"/>
    <mergeCell ref="F214:G214"/>
    <mergeCell ref="B209:E209"/>
    <mergeCell ref="F209:G209"/>
    <mergeCell ref="B210:E210"/>
    <mergeCell ref="F210:G210"/>
    <mergeCell ref="B211:E211"/>
    <mergeCell ref="F211:G211"/>
    <mergeCell ref="B206:E206"/>
    <mergeCell ref="F206:G206"/>
    <mergeCell ref="B207:E207"/>
    <mergeCell ref="F207:G207"/>
    <mergeCell ref="B208:E208"/>
    <mergeCell ref="F208:G208"/>
    <mergeCell ref="B203:E203"/>
    <mergeCell ref="F203:G203"/>
    <mergeCell ref="B204:E204"/>
    <mergeCell ref="F204:G204"/>
    <mergeCell ref="B205:E205"/>
    <mergeCell ref="F205:G205"/>
    <mergeCell ref="B200:E200"/>
    <mergeCell ref="F200:G200"/>
    <mergeCell ref="B201:E201"/>
    <mergeCell ref="F201:G201"/>
    <mergeCell ref="B202:E202"/>
    <mergeCell ref="F202:G202"/>
    <mergeCell ref="B197:E197"/>
    <mergeCell ref="F197:G197"/>
    <mergeCell ref="B198:E198"/>
    <mergeCell ref="F198:G198"/>
    <mergeCell ref="B199:E199"/>
    <mergeCell ref="F199:G199"/>
    <mergeCell ref="B194:E194"/>
    <mergeCell ref="F194:G194"/>
    <mergeCell ref="B195:E195"/>
    <mergeCell ref="F195:G195"/>
    <mergeCell ref="B196:E196"/>
    <mergeCell ref="F196:G196"/>
    <mergeCell ref="B193:E193"/>
    <mergeCell ref="F193:G193"/>
    <mergeCell ref="A1:H1"/>
    <mergeCell ref="B2:D2"/>
    <mergeCell ref="B3:C3"/>
    <mergeCell ref="F3:F4"/>
    <mergeCell ref="G3:H4"/>
    <mergeCell ref="A5:I6"/>
    <mergeCell ref="A7:I8"/>
    <mergeCell ref="A189:E189"/>
    <mergeCell ref="A190:E190"/>
    <mergeCell ref="B192:E192"/>
    <mergeCell ref="F192:G19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3399"/>
  </sheetPr>
  <dimension ref="A1:R418"/>
  <sheetViews>
    <sheetView view="pageBreakPreview" zoomScaleNormal="100" zoomScaleSheetLayoutView="100" workbookViewId="0">
      <pane ySplit="1" topLeftCell="A2" activePane="bottomLeft" state="frozen"/>
      <selection activeCell="D1" sqref="D1"/>
      <selection pane="bottomLeft" activeCell="B5" sqref="B5"/>
    </sheetView>
  </sheetViews>
  <sheetFormatPr defaultColWidth="9.140625" defaultRowHeight="15" x14ac:dyDescent="0.25"/>
  <cols>
    <col min="1" max="1" width="23.5703125" style="104" customWidth="1"/>
    <col min="2" max="2" width="16.5703125" style="104" customWidth="1"/>
    <col min="3" max="3" width="18" style="104" customWidth="1"/>
    <col min="4" max="4" width="16.140625" style="106" customWidth="1"/>
    <col min="5" max="5" width="30.140625" style="101" customWidth="1"/>
    <col min="6" max="6" width="13.85546875" style="106" customWidth="1"/>
    <col min="7" max="7" width="41.85546875" style="104" customWidth="1"/>
    <col min="8" max="8" width="17.140625" style="106" customWidth="1"/>
    <col min="9" max="9" width="20.28515625" style="106" customWidth="1"/>
    <col min="10" max="10" width="17.42578125" style="107" customWidth="1"/>
    <col min="11" max="11" width="15.85546875" style="107" customWidth="1"/>
    <col min="12" max="12" width="19.28515625" style="106" customWidth="1"/>
    <col min="13" max="13" width="22.5703125" style="106" customWidth="1"/>
    <col min="14" max="14" width="21.42578125" style="177" customWidth="1"/>
    <col min="15" max="15" width="21.42578125" style="107" customWidth="1"/>
    <col min="16" max="16" width="23.7109375" style="106" customWidth="1"/>
    <col min="17" max="17" width="23.42578125" style="106" customWidth="1"/>
    <col min="18" max="18" width="32.5703125" style="101" customWidth="1"/>
    <col min="19" max="16384" width="9.140625" style="104"/>
  </cols>
  <sheetData>
    <row r="1" spans="1:18" s="100" customFormat="1" ht="31.5" x14ac:dyDescent="0.25">
      <c r="A1" s="99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247</v>
      </c>
      <c r="I1" s="99" t="s">
        <v>7</v>
      </c>
      <c r="J1" s="110" t="s">
        <v>8</v>
      </c>
      <c r="K1" s="110" t="s">
        <v>9</v>
      </c>
      <c r="L1" s="99" t="s">
        <v>10</v>
      </c>
      <c r="M1" s="99" t="s">
        <v>11</v>
      </c>
      <c r="N1" s="179" t="s">
        <v>12</v>
      </c>
      <c r="O1" s="110" t="s">
        <v>13</v>
      </c>
      <c r="P1" s="99" t="s">
        <v>14</v>
      </c>
      <c r="Q1" s="99" t="s">
        <v>15</v>
      </c>
      <c r="R1" s="99" t="s">
        <v>16</v>
      </c>
    </row>
    <row r="2" spans="1:18" ht="30" x14ac:dyDescent="0.25">
      <c r="A2" s="106" t="s">
        <v>253</v>
      </c>
      <c r="B2" s="101" t="s">
        <v>254</v>
      </c>
      <c r="C2" s="102">
        <v>43175</v>
      </c>
      <c r="D2" s="108">
        <v>100300</v>
      </c>
      <c r="E2" s="101" t="s">
        <v>508</v>
      </c>
      <c r="F2" s="106">
        <v>1</v>
      </c>
      <c r="G2" s="101" t="s">
        <v>257</v>
      </c>
      <c r="H2" s="106" t="s">
        <v>250</v>
      </c>
      <c r="I2" s="106">
        <v>10</v>
      </c>
      <c r="J2" s="107">
        <v>7.99</v>
      </c>
      <c r="K2" s="105">
        <f t="shared" ref="K2:K26" si="0">J2*I2</f>
        <v>79.900000000000006</v>
      </c>
      <c r="L2" s="109">
        <v>42867</v>
      </c>
      <c r="M2" s="106" t="s">
        <v>373</v>
      </c>
      <c r="N2" s="177">
        <v>10</v>
      </c>
      <c r="O2" s="107">
        <f t="shared" ref="O2:O26" si="1">N2*J2</f>
        <v>79.900000000000006</v>
      </c>
      <c r="P2" s="103" t="s">
        <v>680</v>
      </c>
      <c r="Q2" s="101" t="s">
        <v>698</v>
      </c>
      <c r="R2" s="101" t="s">
        <v>588</v>
      </c>
    </row>
    <row r="3" spans="1:18" ht="45" x14ac:dyDescent="0.25">
      <c r="A3" s="106" t="s">
        <v>253</v>
      </c>
      <c r="B3" s="101" t="s">
        <v>254</v>
      </c>
      <c r="C3" s="102">
        <v>43175</v>
      </c>
      <c r="D3" s="108">
        <v>100300</v>
      </c>
      <c r="E3" s="101" t="s">
        <v>508</v>
      </c>
      <c r="F3" s="106">
        <v>4</v>
      </c>
      <c r="G3" s="101" t="s">
        <v>255</v>
      </c>
      <c r="H3" s="106" t="s">
        <v>250</v>
      </c>
      <c r="I3" s="106">
        <v>2</v>
      </c>
      <c r="J3" s="107">
        <v>14</v>
      </c>
      <c r="K3" s="105">
        <f t="shared" si="0"/>
        <v>28</v>
      </c>
      <c r="L3" s="109">
        <v>42867</v>
      </c>
      <c r="M3" s="106" t="s">
        <v>365</v>
      </c>
      <c r="N3" s="177">
        <v>2</v>
      </c>
      <c r="O3" s="107">
        <f t="shared" si="1"/>
        <v>28</v>
      </c>
      <c r="P3" s="103" t="s">
        <v>680</v>
      </c>
      <c r="Q3" s="101" t="s">
        <v>681</v>
      </c>
      <c r="R3" s="101" t="s">
        <v>588</v>
      </c>
    </row>
    <row r="4" spans="1:18" ht="30" x14ac:dyDescent="0.25">
      <c r="A4" s="106" t="s">
        <v>253</v>
      </c>
      <c r="B4" s="101" t="s">
        <v>254</v>
      </c>
      <c r="C4" s="102">
        <v>43175</v>
      </c>
      <c r="D4" s="108">
        <v>100300</v>
      </c>
      <c r="E4" s="101" t="s">
        <v>508</v>
      </c>
      <c r="F4" s="106">
        <v>6</v>
      </c>
      <c r="G4" s="101" t="s">
        <v>258</v>
      </c>
      <c r="H4" s="106" t="s">
        <v>250</v>
      </c>
      <c r="I4" s="106">
        <v>2</v>
      </c>
      <c r="J4" s="107">
        <v>220</v>
      </c>
      <c r="K4" s="105">
        <f>J4*I4</f>
        <v>440</v>
      </c>
      <c r="L4" s="109">
        <v>42867</v>
      </c>
      <c r="M4" s="109" t="s">
        <v>375</v>
      </c>
      <c r="N4" s="177">
        <v>2</v>
      </c>
      <c r="O4" s="107">
        <f t="shared" si="1"/>
        <v>440</v>
      </c>
      <c r="P4" s="103" t="s">
        <v>701</v>
      </c>
      <c r="Q4" s="101" t="s">
        <v>702</v>
      </c>
      <c r="R4" s="101" t="s">
        <v>588</v>
      </c>
    </row>
    <row r="5" spans="1:18" ht="45" x14ac:dyDescent="0.25">
      <c r="A5" s="106" t="s">
        <v>253</v>
      </c>
      <c r="B5" s="101" t="s">
        <v>254</v>
      </c>
      <c r="C5" s="102">
        <v>43175</v>
      </c>
      <c r="D5" s="108">
        <v>100300</v>
      </c>
      <c r="E5" s="101" t="s">
        <v>508</v>
      </c>
      <c r="F5" s="106">
        <v>7</v>
      </c>
      <c r="G5" s="101" t="s">
        <v>256</v>
      </c>
      <c r="H5" s="106" t="s">
        <v>250</v>
      </c>
      <c r="I5" s="106">
        <v>100</v>
      </c>
      <c r="J5" s="107">
        <v>2.5</v>
      </c>
      <c r="K5" s="105">
        <f t="shared" si="0"/>
        <v>250</v>
      </c>
      <c r="L5" s="109">
        <v>42867</v>
      </c>
      <c r="M5" s="106" t="s">
        <v>365</v>
      </c>
      <c r="N5" s="177">
        <v>100</v>
      </c>
      <c r="O5" s="107">
        <f t="shared" si="1"/>
        <v>250</v>
      </c>
      <c r="P5" s="103" t="s">
        <v>680</v>
      </c>
      <c r="Q5" s="101" t="s">
        <v>681</v>
      </c>
      <c r="R5" s="101" t="s">
        <v>588</v>
      </c>
    </row>
    <row r="6" spans="1:18" ht="30" x14ac:dyDescent="0.25">
      <c r="A6" s="106" t="s">
        <v>253</v>
      </c>
      <c r="B6" s="101" t="s">
        <v>254</v>
      </c>
      <c r="C6" s="102">
        <v>43175</v>
      </c>
      <c r="D6" s="108">
        <v>100300</v>
      </c>
      <c r="E6" s="101" t="s">
        <v>508</v>
      </c>
      <c r="F6" s="106">
        <v>8</v>
      </c>
      <c r="G6" s="101" t="s">
        <v>259</v>
      </c>
      <c r="H6" s="106" t="s">
        <v>250</v>
      </c>
      <c r="I6" s="106">
        <v>100</v>
      </c>
      <c r="J6" s="107">
        <v>4.74</v>
      </c>
      <c r="K6" s="105">
        <f t="shared" si="0"/>
        <v>474</v>
      </c>
      <c r="L6" s="109">
        <v>42867</v>
      </c>
      <c r="M6" s="106" t="s">
        <v>379</v>
      </c>
      <c r="N6" s="177">
        <v>100</v>
      </c>
      <c r="O6" s="107">
        <f t="shared" si="1"/>
        <v>474</v>
      </c>
      <c r="P6" s="103" t="s">
        <v>709</v>
      </c>
      <c r="Q6" s="101" t="s">
        <v>710</v>
      </c>
      <c r="R6" s="101" t="s">
        <v>588</v>
      </c>
    </row>
    <row r="7" spans="1:18" ht="30" x14ac:dyDescent="0.25">
      <c r="A7" s="106" t="s">
        <v>253</v>
      </c>
      <c r="B7" s="101" t="s">
        <v>254</v>
      </c>
      <c r="C7" s="102">
        <v>43175</v>
      </c>
      <c r="D7" s="108">
        <v>100300</v>
      </c>
      <c r="E7" s="101" t="s">
        <v>508</v>
      </c>
      <c r="F7" s="106">
        <v>9</v>
      </c>
      <c r="G7" s="101" t="s">
        <v>260</v>
      </c>
      <c r="H7" s="106" t="s">
        <v>250</v>
      </c>
      <c r="I7" s="106">
        <v>50</v>
      </c>
      <c r="J7" s="107">
        <v>1.38</v>
      </c>
      <c r="K7" s="105">
        <f t="shared" si="0"/>
        <v>69</v>
      </c>
      <c r="L7" s="109">
        <v>42867</v>
      </c>
      <c r="M7" s="106" t="s">
        <v>373</v>
      </c>
      <c r="N7" s="177">
        <v>50</v>
      </c>
      <c r="O7" s="107">
        <f t="shared" si="1"/>
        <v>69</v>
      </c>
      <c r="P7" s="103" t="s">
        <v>680</v>
      </c>
      <c r="Q7" s="101" t="s">
        <v>698</v>
      </c>
      <c r="R7" s="101" t="s">
        <v>588</v>
      </c>
    </row>
    <row r="8" spans="1:18" ht="45" x14ac:dyDescent="0.25">
      <c r="A8" s="106" t="s">
        <v>253</v>
      </c>
      <c r="B8" s="101" t="s">
        <v>254</v>
      </c>
      <c r="C8" s="102">
        <v>43175</v>
      </c>
      <c r="D8" s="108">
        <v>100300</v>
      </c>
      <c r="E8" s="101" t="s">
        <v>508</v>
      </c>
      <c r="F8" s="106">
        <v>10</v>
      </c>
      <c r="G8" s="101" t="s">
        <v>261</v>
      </c>
      <c r="H8" s="106" t="s">
        <v>250</v>
      </c>
      <c r="I8" s="106">
        <v>10</v>
      </c>
      <c r="J8" s="107">
        <v>15</v>
      </c>
      <c r="K8" s="105">
        <f t="shared" si="0"/>
        <v>150</v>
      </c>
      <c r="L8" s="109">
        <v>42867</v>
      </c>
      <c r="M8" s="106" t="s">
        <v>367</v>
      </c>
      <c r="N8" s="177">
        <v>10</v>
      </c>
      <c r="O8" s="107">
        <f t="shared" si="1"/>
        <v>150</v>
      </c>
      <c r="P8" s="103" t="s">
        <v>684</v>
      </c>
      <c r="Q8" s="101" t="s">
        <v>685</v>
      </c>
      <c r="R8" s="101" t="s">
        <v>588</v>
      </c>
    </row>
    <row r="9" spans="1:18" ht="30" x14ac:dyDescent="0.25">
      <c r="A9" s="106" t="s">
        <v>253</v>
      </c>
      <c r="B9" s="101" t="s">
        <v>254</v>
      </c>
      <c r="C9" s="102">
        <v>43175</v>
      </c>
      <c r="D9" s="108">
        <v>100300</v>
      </c>
      <c r="E9" s="101" t="s">
        <v>508</v>
      </c>
      <c r="F9" s="106">
        <v>13</v>
      </c>
      <c r="G9" s="101" t="s">
        <v>262</v>
      </c>
      <c r="H9" s="106" t="s">
        <v>250</v>
      </c>
      <c r="I9" s="106">
        <v>2</v>
      </c>
      <c r="J9" s="107">
        <v>9.1</v>
      </c>
      <c r="K9" s="105">
        <f t="shared" si="0"/>
        <v>18.2</v>
      </c>
      <c r="L9" s="109">
        <v>42867</v>
      </c>
      <c r="M9" s="106" t="s">
        <v>367</v>
      </c>
      <c r="N9" s="177">
        <v>2</v>
      </c>
      <c r="O9" s="107">
        <f t="shared" si="1"/>
        <v>18.2</v>
      </c>
      <c r="P9" s="103" t="s">
        <v>684</v>
      </c>
      <c r="Q9" s="101" t="s">
        <v>685</v>
      </c>
      <c r="R9" s="101" t="s">
        <v>588</v>
      </c>
    </row>
    <row r="10" spans="1:18" ht="60" x14ac:dyDescent="0.25">
      <c r="A10" s="106" t="s">
        <v>253</v>
      </c>
      <c r="B10" s="101" t="s">
        <v>254</v>
      </c>
      <c r="C10" s="102">
        <v>43175</v>
      </c>
      <c r="D10" s="108">
        <v>100300</v>
      </c>
      <c r="E10" s="101" t="s">
        <v>508</v>
      </c>
      <c r="F10" s="106">
        <v>16</v>
      </c>
      <c r="G10" s="101" t="s">
        <v>263</v>
      </c>
      <c r="H10" s="106" t="s">
        <v>250</v>
      </c>
      <c r="I10" s="106">
        <v>2</v>
      </c>
      <c r="J10" s="107">
        <v>438.95</v>
      </c>
      <c r="K10" s="105">
        <f t="shared" si="0"/>
        <v>877.9</v>
      </c>
      <c r="L10" s="109">
        <v>42867</v>
      </c>
      <c r="M10" s="109" t="s">
        <v>369</v>
      </c>
      <c r="N10" s="177">
        <v>2</v>
      </c>
      <c r="O10" s="107">
        <f t="shared" si="1"/>
        <v>877.9</v>
      </c>
      <c r="P10" s="103" t="s">
        <v>688</v>
      </c>
      <c r="Q10" s="101" t="s">
        <v>689</v>
      </c>
      <c r="R10" s="101" t="s">
        <v>588</v>
      </c>
    </row>
    <row r="11" spans="1:18" ht="75" x14ac:dyDescent="0.25">
      <c r="A11" s="106" t="s">
        <v>253</v>
      </c>
      <c r="B11" s="101" t="s">
        <v>254</v>
      </c>
      <c r="C11" s="102">
        <v>43175</v>
      </c>
      <c r="D11" s="108">
        <v>100300</v>
      </c>
      <c r="E11" s="101" t="s">
        <v>508</v>
      </c>
      <c r="F11" s="106">
        <v>17</v>
      </c>
      <c r="G11" s="101" t="s">
        <v>264</v>
      </c>
      <c r="H11" s="106" t="s">
        <v>250</v>
      </c>
      <c r="I11" s="106">
        <v>2</v>
      </c>
      <c r="J11" s="107">
        <v>710</v>
      </c>
      <c r="K11" s="105">
        <f t="shared" si="0"/>
        <v>1420</v>
      </c>
      <c r="L11" s="109">
        <v>42867</v>
      </c>
      <c r="M11" s="109" t="s">
        <v>369</v>
      </c>
      <c r="N11" s="177">
        <v>2</v>
      </c>
      <c r="O11" s="107">
        <f t="shared" si="1"/>
        <v>1420</v>
      </c>
      <c r="P11" s="103" t="s">
        <v>688</v>
      </c>
      <c r="Q11" s="101" t="s">
        <v>689</v>
      </c>
      <c r="R11" s="101" t="s">
        <v>588</v>
      </c>
    </row>
    <row r="12" spans="1:18" ht="30" x14ac:dyDescent="0.25">
      <c r="A12" s="106" t="s">
        <v>253</v>
      </c>
      <c r="B12" s="101" t="s">
        <v>254</v>
      </c>
      <c r="C12" s="102">
        <v>43175</v>
      </c>
      <c r="D12" s="108">
        <v>100300</v>
      </c>
      <c r="E12" s="101" t="s">
        <v>508</v>
      </c>
      <c r="F12" s="106">
        <v>18</v>
      </c>
      <c r="G12" s="101" t="s">
        <v>265</v>
      </c>
      <c r="H12" s="106" t="s">
        <v>250</v>
      </c>
      <c r="I12" s="106">
        <v>100</v>
      </c>
      <c r="J12" s="107">
        <v>19.940000000000001</v>
      </c>
      <c r="K12" s="105">
        <f t="shared" si="0"/>
        <v>1994.0000000000002</v>
      </c>
      <c r="L12" s="109">
        <v>42867</v>
      </c>
      <c r="M12" s="106" t="s">
        <v>365</v>
      </c>
      <c r="N12" s="177">
        <v>100</v>
      </c>
      <c r="O12" s="107">
        <f t="shared" si="1"/>
        <v>1994.0000000000002</v>
      </c>
      <c r="P12" s="103" t="s">
        <v>680</v>
      </c>
      <c r="Q12" s="101" t="s">
        <v>681</v>
      </c>
      <c r="R12" s="101" t="s">
        <v>588</v>
      </c>
    </row>
    <row r="13" spans="1:18" ht="30" x14ac:dyDescent="0.25">
      <c r="A13" s="106" t="s">
        <v>253</v>
      </c>
      <c r="B13" s="101" t="s">
        <v>254</v>
      </c>
      <c r="C13" s="102">
        <v>43175</v>
      </c>
      <c r="D13" s="108">
        <v>100300</v>
      </c>
      <c r="E13" s="101" t="s">
        <v>508</v>
      </c>
      <c r="F13" s="106">
        <v>19</v>
      </c>
      <c r="G13" s="101" t="s">
        <v>266</v>
      </c>
      <c r="H13" s="106" t="s">
        <v>250</v>
      </c>
      <c r="I13" s="106">
        <v>200</v>
      </c>
      <c r="J13" s="107">
        <v>11.99</v>
      </c>
      <c r="K13" s="105">
        <f t="shared" si="0"/>
        <v>2398</v>
      </c>
      <c r="L13" s="109">
        <v>42867</v>
      </c>
      <c r="M13" s="109" t="s">
        <v>368</v>
      </c>
      <c r="N13" s="177">
        <v>200</v>
      </c>
      <c r="O13" s="107">
        <f t="shared" si="1"/>
        <v>2398</v>
      </c>
      <c r="P13" s="103" t="s">
        <v>686</v>
      </c>
      <c r="Q13" s="101" t="s">
        <v>687</v>
      </c>
      <c r="R13" s="101" t="s">
        <v>588</v>
      </c>
    </row>
    <row r="14" spans="1:18" ht="60" x14ac:dyDescent="0.25">
      <c r="A14" s="106" t="s">
        <v>253</v>
      </c>
      <c r="B14" s="101" t="s">
        <v>254</v>
      </c>
      <c r="C14" s="102">
        <v>43175</v>
      </c>
      <c r="D14" s="108">
        <v>100300</v>
      </c>
      <c r="E14" s="101" t="s">
        <v>508</v>
      </c>
      <c r="F14" s="106">
        <v>20</v>
      </c>
      <c r="G14" s="101" t="s">
        <v>267</v>
      </c>
      <c r="H14" s="106" t="s">
        <v>250</v>
      </c>
      <c r="I14" s="106">
        <v>1</v>
      </c>
      <c r="J14" s="107">
        <v>394.99</v>
      </c>
      <c r="K14" s="105">
        <f t="shared" si="0"/>
        <v>394.99</v>
      </c>
      <c r="L14" s="109">
        <v>42867</v>
      </c>
      <c r="M14" s="106" t="s">
        <v>373</v>
      </c>
      <c r="N14" s="177">
        <v>1</v>
      </c>
      <c r="O14" s="107">
        <f t="shared" si="1"/>
        <v>394.99</v>
      </c>
      <c r="P14" s="103" t="s">
        <v>680</v>
      </c>
      <c r="Q14" s="101" t="s">
        <v>698</v>
      </c>
      <c r="R14" s="101" t="s">
        <v>588</v>
      </c>
    </row>
    <row r="15" spans="1:18" ht="45" x14ac:dyDescent="0.25">
      <c r="A15" s="106" t="s">
        <v>253</v>
      </c>
      <c r="B15" s="101" t="s">
        <v>254</v>
      </c>
      <c r="C15" s="102">
        <v>43175</v>
      </c>
      <c r="D15" s="108">
        <v>100300</v>
      </c>
      <c r="E15" s="101" t="s">
        <v>508</v>
      </c>
      <c r="F15" s="106">
        <v>23</v>
      </c>
      <c r="G15" s="101" t="s">
        <v>268</v>
      </c>
      <c r="H15" s="106" t="s">
        <v>250</v>
      </c>
      <c r="I15" s="106">
        <v>100</v>
      </c>
      <c r="J15" s="107">
        <v>28.69</v>
      </c>
      <c r="K15" s="105">
        <f t="shared" si="0"/>
        <v>2869</v>
      </c>
      <c r="L15" s="109">
        <v>42867</v>
      </c>
      <c r="M15" s="109" t="s">
        <v>369</v>
      </c>
      <c r="N15" s="177">
        <v>100</v>
      </c>
      <c r="O15" s="107">
        <f t="shared" si="1"/>
        <v>2869</v>
      </c>
      <c r="P15" s="103" t="s">
        <v>688</v>
      </c>
      <c r="Q15" s="101" t="s">
        <v>689</v>
      </c>
      <c r="R15" s="101" t="s">
        <v>588</v>
      </c>
    </row>
    <row r="16" spans="1:18" ht="60" x14ac:dyDescent="0.25">
      <c r="A16" s="106" t="s">
        <v>253</v>
      </c>
      <c r="B16" s="101" t="s">
        <v>254</v>
      </c>
      <c r="C16" s="102">
        <v>43175</v>
      </c>
      <c r="D16" s="108">
        <v>100300</v>
      </c>
      <c r="E16" s="101" t="s">
        <v>508</v>
      </c>
      <c r="F16" s="106">
        <v>24</v>
      </c>
      <c r="G16" s="101" t="s">
        <v>269</v>
      </c>
      <c r="H16" s="106" t="s">
        <v>250</v>
      </c>
      <c r="I16" s="108">
        <v>1000</v>
      </c>
      <c r="J16" s="107">
        <v>5.55</v>
      </c>
      <c r="K16" s="105">
        <f t="shared" si="0"/>
        <v>5550</v>
      </c>
      <c r="L16" s="109">
        <v>42867</v>
      </c>
      <c r="M16" s="106" t="s">
        <v>380</v>
      </c>
      <c r="N16" s="177">
        <v>1000</v>
      </c>
      <c r="O16" s="107">
        <f t="shared" si="1"/>
        <v>5550</v>
      </c>
      <c r="P16" s="103" t="s">
        <v>711</v>
      </c>
      <c r="Q16" s="101" t="s">
        <v>712</v>
      </c>
      <c r="R16" s="101" t="s">
        <v>588</v>
      </c>
    </row>
    <row r="17" spans="1:18" ht="60" x14ac:dyDescent="0.25">
      <c r="A17" s="106" t="s">
        <v>253</v>
      </c>
      <c r="B17" s="101" t="s">
        <v>254</v>
      </c>
      <c r="C17" s="102">
        <v>43175</v>
      </c>
      <c r="D17" s="108">
        <v>100300</v>
      </c>
      <c r="E17" s="101" t="s">
        <v>508</v>
      </c>
      <c r="F17" s="106">
        <v>34</v>
      </c>
      <c r="G17" s="101" t="s">
        <v>270</v>
      </c>
      <c r="H17" s="106" t="s">
        <v>250</v>
      </c>
      <c r="I17" s="106">
        <v>5</v>
      </c>
      <c r="J17" s="107">
        <v>23</v>
      </c>
      <c r="K17" s="105">
        <f t="shared" si="0"/>
        <v>115</v>
      </c>
      <c r="L17" s="109">
        <v>42867</v>
      </c>
      <c r="M17" s="106" t="s">
        <v>365</v>
      </c>
      <c r="N17" s="177">
        <v>5</v>
      </c>
      <c r="O17" s="107">
        <f t="shared" si="1"/>
        <v>115</v>
      </c>
      <c r="P17" s="103" t="s">
        <v>680</v>
      </c>
      <c r="Q17" s="101" t="s">
        <v>681</v>
      </c>
      <c r="R17" s="101" t="s">
        <v>588</v>
      </c>
    </row>
    <row r="18" spans="1:18" ht="30" x14ac:dyDescent="0.25">
      <c r="A18" s="106" t="s">
        <v>253</v>
      </c>
      <c r="B18" s="101" t="s">
        <v>254</v>
      </c>
      <c r="C18" s="102">
        <v>43175</v>
      </c>
      <c r="D18" s="108">
        <v>100300</v>
      </c>
      <c r="E18" s="101" t="s">
        <v>508</v>
      </c>
      <c r="F18" s="106">
        <v>36</v>
      </c>
      <c r="G18" s="101" t="s">
        <v>271</v>
      </c>
      <c r="H18" s="106" t="s">
        <v>250</v>
      </c>
      <c r="I18" s="106">
        <v>200</v>
      </c>
      <c r="J18" s="107">
        <v>0.55000000000000004</v>
      </c>
      <c r="K18" s="105">
        <f t="shared" si="0"/>
        <v>110.00000000000001</v>
      </c>
      <c r="L18" s="109">
        <v>42867</v>
      </c>
      <c r="M18" s="106" t="s">
        <v>365</v>
      </c>
      <c r="N18" s="177">
        <v>200</v>
      </c>
      <c r="O18" s="107">
        <f t="shared" si="1"/>
        <v>110.00000000000001</v>
      </c>
      <c r="P18" s="103" t="s">
        <v>680</v>
      </c>
      <c r="Q18" s="101" t="s">
        <v>681</v>
      </c>
      <c r="R18" s="101" t="s">
        <v>588</v>
      </c>
    </row>
    <row r="19" spans="1:18" ht="30" x14ac:dyDescent="0.25">
      <c r="A19" s="106" t="s">
        <v>253</v>
      </c>
      <c r="B19" s="101" t="s">
        <v>254</v>
      </c>
      <c r="C19" s="102">
        <v>43175</v>
      </c>
      <c r="D19" s="108">
        <v>100300</v>
      </c>
      <c r="E19" s="101" t="s">
        <v>508</v>
      </c>
      <c r="F19" s="106">
        <v>37</v>
      </c>
      <c r="G19" s="101" t="s">
        <v>272</v>
      </c>
      <c r="H19" s="106" t="s">
        <v>250</v>
      </c>
      <c r="I19" s="106">
        <v>10</v>
      </c>
      <c r="J19" s="107">
        <v>10.08</v>
      </c>
      <c r="K19" s="105">
        <f t="shared" si="0"/>
        <v>100.8</v>
      </c>
      <c r="L19" s="109">
        <v>42867</v>
      </c>
      <c r="M19" s="106" t="s">
        <v>367</v>
      </c>
      <c r="N19" s="177">
        <v>10</v>
      </c>
      <c r="O19" s="107">
        <f t="shared" si="1"/>
        <v>100.8</v>
      </c>
      <c r="P19" s="103" t="s">
        <v>684</v>
      </c>
      <c r="Q19" s="101" t="s">
        <v>685</v>
      </c>
      <c r="R19" s="101" t="s">
        <v>588</v>
      </c>
    </row>
    <row r="20" spans="1:18" ht="30" x14ac:dyDescent="0.25">
      <c r="A20" s="106" t="s">
        <v>253</v>
      </c>
      <c r="B20" s="101" t="s">
        <v>254</v>
      </c>
      <c r="C20" s="102">
        <v>43175</v>
      </c>
      <c r="D20" s="108">
        <v>100300</v>
      </c>
      <c r="E20" s="101" t="s">
        <v>508</v>
      </c>
      <c r="F20" s="106">
        <v>38</v>
      </c>
      <c r="G20" s="101" t="s">
        <v>273</v>
      </c>
      <c r="H20" s="106" t="s">
        <v>250</v>
      </c>
      <c r="I20" s="106">
        <v>20</v>
      </c>
      <c r="J20" s="107">
        <v>3.9</v>
      </c>
      <c r="K20" s="105">
        <f t="shared" si="0"/>
        <v>78</v>
      </c>
      <c r="L20" s="109">
        <v>42867</v>
      </c>
      <c r="M20" s="106" t="s">
        <v>367</v>
      </c>
      <c r="N20" s="177">
        <v>20</v>
      </c>
      <c r="O20" s="107">
        <f t="shared" si="1"/>
        <v>78</v>
      </c>
      <c r="P20" s="103" t="s">
        <v>684</v>
      </c>
      <c r="Q20" s="101" t="s">
        <v>685</v>
      </c>
      <c r="R20" s="101" t="s">
        <v>588</v>
      </c>
    </row>
    <row r="21" spans="1:18" ht="30" x14ac:dyDescent="0.25">
      <c r="A21" s="106" t="s">
        <v>253</v>
      </c>
      <c r="B21" s="101" t="s">
        <v>254</v>
      </c>
      <c r="C21" s="102">
        <v>43175</v>
      </c>
      <c r="D21" s="108">
        <v>100300</v>
      </c>
      <c r="E21" s="101" t="s">
        <v>508</v>
      </c>
      <c r="F21" s="106">
        <v>39</v>
      </c>
      <c r="G21" s="101" t="s">
        <v>274</v>
      </c>
      <c r="H21" s="106" t="s">
        <v>250</v>
      </c>
      <c r="I21" s="106">
        <v>10</v>
      </c>
      <c r="J21" s="107">
        <v>9.6300000000000008</v>
      </c>
      <c r="K21" s="105">
        <f t="shared" si="0"/>
        <v>96.300000000000011</v>
      </c>
      <c r="L21" s="109">
        <v>42867</v>
      </c>
      <c r="M21" s="106" t="s">
        <v>367</v>
      </c>
      <c r="N21" s="177">
        <v>10</v>
      </c>
      <c r="O21" s="107">
        <f t="shared" si="1"/>
        <v>96.300000000000011</v>
      </c>
      <c r="P21" s="103" t="s">
        <v>684</v>
      </c>
      <c r="Q21" s="101" t="s">
        <v>685</v>
      </c>
      <c r="R21" s="101" t="s">
        <v>588</v>
      </c>
    </row>
    <row r="22" spans="1:18" ht="45" x14ac:dyDescent="0.25">
      <c r="A22" s="106" t="s">
        <v>253</v>
      </c>
      <c r="B22" s="101" t="s">
        <v>254</v>
      </c>
      <c r="C22" s="102">
        <v>43175</v>
      </c>
      <c r="D22" s="108">
        <v>100300</v>
      </c>
      <c r="E22" s="101" t="s">
        <v>508</v>
      </c>
      <c r="F22" s="106">
        <v>40</v>
      </c>
      <c r="G22" s="101" t="s">
        <v>275</v>
      </c>
      <c r="H22" s="106" t="s">
        <v>250</v>
      </c>
      <c r="I22" s="106">
        <v>50</v>
      </c>
      <c r="J22" s="107">
        <v>187.64</v>
      </c>
      <c r="K22" s="105">
        <f t="shared" si="0"/>
        <v>9382</v>
      </c>
      <c r="L22" s="109">
        <v>42867</v>
      </c>
      <c r="M22" s="109" t="s">
        <v>381</v>
      </c>
      <c r="N22" s="177">
        <v>50</v>
      </c>
      <c r="O22" s="107">
        <f t="shared" si="1"/>
        <v>9382</v>
      </c>
      <c r="P22" s="103" t="s">
        <v>692</v>
      </c>
      <c r="Q22" s="101" t="s">
        <v>693</v>
      </c>
      <c r="R22" s="101" t="s">
        <v>588</v>
      </c>
    </row>
    <row r="23" spans="1:18" ht="45" x14ac:dyDescent="0.25">
      <c r="A23" s="106" t="s">
        <v>253</v>
      </c>
      <c r="B23" s="101" t="s">
        <v>254</v>
      </c>
      <c r="C23" s="102">
        <v>43175</v>
      </c>
      <c r="D23" s="108">
        <v>100300</v>
      </c>
      <c r="E23" s="101" t="s">
        <v>508</v>
      </c>
      <c r="F23" s="106">
        <v>42</v>
      </c>
      <c r="G23" s="101" t="s">
        <v>276</v>
      </c>
      <c r="H23" s="106" t="s">
        <v>250</v>
      </c>
      <c r="I23" s="106">
        <v>5</v>
      </c>
      <c r="J23" s="107">
        <v>52.67</v>
      </c>
      <c r="K23" s="105">
        <f t="shared" si="0"/>
        <v>263.35000000000002</v>
      </c>
      <c r="L23" s="109">
        <v>42867</v>
      </c>
      <c r="M23" s="109" t="s">
        <v>381</v>
      </c>
      <c r="N23" s="177">
        <v>5</v>
      </c>
      <c r="O23" s="107">
        <f t="shared" si="1"/>
        <v>263.35000000000002</v>
      </c>
      <c r="P23" s="103" t="s">
        <v>692</v>
      </c>
      <c r="Q23" s="101" t="s">
        <v>693</v>
      </c>
      <c r="R23" s="101" t="s">
        <v>588</v>
      </c>
    </row>
    <row r="24" spans="1:18" ht="45" x14ac:dyDescent="0.25">
      <c r="A24" s="106" t="s">
        <v>253</v>
      </c>
      <c r="B24" s="101" t="s">
        <v>254</v>
      </c>
      <c r="C24" s="102">
        <v>43175</v>
      </c>
      <c r="D24" s="108">
        <v>100300</v>
      </c>
      <c r="E24" s="101" t="s">
        <v>508</v>
      </c>
      <c r="F24" s="106">
        <v>43</v>
      </c>
      <c r="G24" s="101" t="s">
        <v>277</v>
      </c>
      <c r="H24" s="106" t="s">
        <v>250</v>
      </c>
      <c r="I24" s="106">
        <v>10</v>
      </c>
      <c r="J24" s="107">
        <v>83.21</v>
      </c>
      <c r="K24" s="105">
        <f t="shared" si="0"/>
        <v>832.09999999999991</v>
      </c>
      <c r="L24" s="109">
        <v>42867</v>
      </c>
      <c r="M24" s="106" t="s">
        <v>370</v>
      </c>
      <c r="N24" s="177">
        <v>10</v>
      </c>
      <c r="O24" s="107">
        <f t="shared" si="1"/>
        <v>832.09999999999991</v>
      </c>
      <c r="P24" s="103" t="s">
        <v>690</v>
      </c>
      <c r="Q24" s="101" t="s">
        <v>691</v>
      </c>
      <c r="R24" s="101" t="s">
        <v>588</v>
      </c>
    </row>
    <row r="25" spans="1:18" ht="30" x14ac:dyDescent="0.25">
      <c r="A25" s="106" t="s">
        <v>253</v>
      </c>
      <c r="B25" s="101" t="s">
        <v>254</v>
      </c>
      <c r="C25" s="102">
        <v>43175</v>
      </c>
      <c r="D25" s="108">
        <v>100300</v>
      </c>
      <c r="E25" s="101" t="s">
        <v>508</v>
      </c>
      <c r="F25" s="106">
        <v>47</v>
      </c>
      <c r="G25" s="101" t="s">
        <v>278</v>
      </c>
      <c r="H25" s="106" t="s">
        <v>250</v>
      </c>
      <c r="I25" s="106">
        <v>5</v>
      </c>
      <c r="J25" s="107">
        <v>16.02</v>
      </c>
      <c r="K25" s="105">
        <f t="shared" si="0"/>
        <v>80.099999999999994</v>
      </c>
      <c r="L25" s="109">
        <v>42867</v>
      </c>
      <c r="M25" s="109" t="s">
        <v>381</v>
      </c>
      <c r="N25" s="177">
        <v>5</v>
      </c>
      <c r="O25" s="107">
        <f t="shared" si="1"/>
        <v>80.099999999999994</v>
      </c>
      <c r="P25" s="103" t="s">
        <v>692</v>
      </c>
      <c r="Q25" s="101" t="s">
        <v>693</v>
      </c>
      <c r="R25" s="101" t="s">
        <v>588</v>
      </c>
    </row>
    <row r="26" spans="1:18" ht="30" x14ac:dyDescent="0.25">
      <c r="A26" s="106" t="s">
        <v>253</v>
      </c>
      <c r="B26" s="101" t="s">
        <v>254</v>
      </c>
      <c r="C26" s="102">
        <v>43175</v>
      </c>
      <c r="D26" s="108">
        <v>100300</v>
      </c>
      <c r="E26" s="101" t="s">
        <v>508</v>
      </c>
      <c r="F26" s="106">
        <v>48</v>
      </c>
      <c r="G26" s="101" t="s">
        <v>279</v>
      </c>
      <c r="H26" s="106" t="s">
        <v>250</v>
      </c>
      <c r="I26" s="106">
        <v>10</v>
      </c>
      <c r="J26" s="107">
        <v>37.1</v>
      </c>
      <c r="K26" s="105">
        <f t="shared" si="0"/>
        <v>371</v>
      </c>
      <c r="L26" s="109">
        <v>42867</v>
      </c>
      <c r="M26" s="109" t="s">
        <v>362</v>
      </c>
      <c r="N26" s="177">
        <v>10</v>
      </c>
      <c r="O26" s="107">
        <f t="shared" si="1"/>
        <v>371</v>
      </c>
      <c r="P26" s="103" t="s">
        <v>674</v>
      </c>
      <c r="Q26" s="101" t="s">
        <v>675</v>
      </c>
      <c r="R26" s="101" t="s">
        <v>588</v>
      </c>
    </row>
    <row r="27" spans="1:18" ht="30" x14ac:dyDescent="0.25">
      <c r="A27" s="106" t="s">
        <v>253</v>
      </c>
      <c r="B27" s="101" t="s">
        <v>254</v>
      </c>
      <c r="C27" s="102">
        <v>43175</v>
      </c>
      <c r="D27" s="108">
        <v>100300</v>
      </c>
      <c r="E27" s="101" t="s">
        <v>508</v>
      </c>
      <c r="F27" s="106">
        <v>49</v>
      </c>
      <c r="G27" s="101" t="s">
        <v>280</v>
      </c>
      <c r="H27" s="106" t="s">
        <v>250</v>
      </c>
      <c r="I27" s="106">
        <v>5</v>
      </c>
      <c r="J27" s="107">
        <v>16.559999999999999</v>
      </c>
      <c r="K27" s="105">
        <f t="shared" ref="K27:K58" si="2">J27*I27</f>
        <v>82.8</v>
      </c>
      <c r="L27" s="109">
        <v>42867</v>
      </c>
      <c r="M27" s="109" t="s">
        <v>381</v>
      </c>
      <c r="N27" s="177">
        <v>5</v>
      </c>
      <c r="O27" s="107">
        <f t="shared" ref="O27:O48" si="3">N27*J27</f>
        <v>82.8</v>
      </c>
      <c r="P27" s="103" t="s">
        <v>692</v>
      </c>
      <c r="Q27" s="101" t="s">
        <v>693</v>
      </c>
      <c r="R27" s="101" t="s">
        <v>588</v>
      </c>
    </row>
    <row r="28" spans="1:18" ht="30" x14ac:dyDescent="0.25">
      <c r="A28" s="106" t="s">
        <v>253</v>
      </c>
      <c r="B28" s="101" t="s">
        <v>254</v>
      </c>
      <c r="C28" s="102">
        <v>43175</v>
      </c>
      <c r="D28" s="108">
        <v>100300</v>
      </c>
      <c r="E28" s="101" t="s">
        <v>508</v>
      </c>
      <c r="F28" s="106">
        <v>50</v>
      </c>
      <c r="G28" s="101" t="s">
        <v>281</v>
      </c>
      <c r="H28" s="106" t="s">
        <v>250</v>
      </c>
      <c r="I28" s="106">
        <v>10</v>
      </c>
      <c r="J28" s="107">
        <v>37.700000000000003</v>
      </c>
      <c r="K28" s="105">
        <f t="shared" si="2"/>
        <v>377</v>
      </c>
      <c r="L28" s="109">
        <v>42867</v>
      </c>
      <c r="M28" s="109" t="s">
        <v>362</v>
      </c>
      <c r="N28" s="177">
        <v>10</v>
      </c>
      <c r="O28" s="107">
        <f t="shared" si="3"/>
        <v>377</v>
      </c>
      <c r="P28" s="103" t="s">
        <v>674</v>
      </c>
      <c r="Q28" s="101" t="s">
        <v>675</v>
      </c>
      <c r="R28" s="101" t="s">
        <v>588</v>
      </c>
    </row>
    <row r="29" spans="1:18" ht="30" x14ac:dyDescent="0.25">
      <c r="A29" s="106" t="s">
        <v>253</v>
      </c>
      <c r="B29" s="101" t="s">
        <v>254</v>
      </c>
      <c r="C29" s="102">
        <v>43175</v>
      </c>
      <c r="D29" s="108">
        <v>100300</v>
      </c>
      <c r="E29" s="101" t="s">
        <v>508</v>
      </c>
      <c r="F29" s="106">
        <v>51</v>
      </c>
      <c r="G29" s="101" t="s">
        <v>282</v>
      </c>
      <c r="H29" s="106" t="s">
        <v>250</v>
      </c>
      <c r="I29" s="106">
        <v>10</v>
      </c>
      <c r="J29" s="107">
        <v>17.45</v>
      </c>
      <c r="K29" s="105">
        <f t="shared" si="2"/>
        <v>174.5</v>
      </c>
      <c r="L29" s="109">
        <v>42867</v>
      </c>
      <c r="M29" s="109" t="s">
        <v>381</v>
      </c>
      <c r="N29" s="177">
        <v>10</v>
      </c>
      <c r="O29" s="107">
        <f t="shared" si="3"/>
        <v>174.5</v>
      </c>
      <c r="P29" s="103" t="s">
        <v>692</v>
      </c>
      <c r="Q29" s="101" t="s">
        <v>693</v>
      </c>
      <c r="R29" s="101" t="s">
        <v>588</v>
      </c>
    </row>
    <row r="30" spans="1:18" ht="30" x14ac:dyDescent="0.25">
      <c r="A30" s="106" t="s">
        <v>253</v>
      </c>
      <c r="B30" s="101" t="s">
        <v>254</v>
      </c>
      <c r="C30" s="102">
        <v>43175</v>
      </c>
      <c r="D30" s="108">
        <v>100300</v>
      </c>
      <c r="E30" s="101" t="s">
        <v>508</v>
      </c>
      <c r="F30" s="106">
        <v>52</v>
      </c>
      <c r="G30" s="101" t="s">
        <v>283</v>
      </c>
      <c r="H30" s="106" t="s">
        <v>250</v>
      </c>
      <c r="I30" s="106">
        <v>10</v>
      </c>
      <c r="J30" s="107">
        <v>41</v>
      </c>
      <c r="K30" s="105">
        <f t="shared" si="2"/>
        <v>410</v>
      </c>
      <c r="L30" s="109">
        <v>42867</v>
      </c>
      <c r="M30" s="109" t="s">
        <v>362</v>
      </c>
      <c r="N30" s="177">
        <v>10</v>
      </c>
      <c r="O30" s="107">
        <f t="shared" si="3"/>
        <v>410</v>
      </c>
      <c r="P30" s="103" t="s">
        <v>674</v>
      </c>
      <c r="Q30" s="101" t="s">
        <v>675</v>
      </c>
      <c r="R30" s="101" t="s">
        <v>588</v>
      </c>
    </row>
    <row r="31" spans="1:18" ht="30" x14ac:dyDescent="0.25">
      <c r="A31" s="106" t="s">
        <v>253</v>
      </c>
      <c r="B31" s="101" t="s">
        <v>254</v>
      </c>
      <c r="C31" s="102">
        <v>43175</v>
      </c>
      <c r="D31" s="108">
        <v>100300</v>
      </c>
      <c r="E31" s="101" t="s">
        <v>508</v>
      </c>
      <c r="F31" s="106">
        <v>53</v>
      </c>
      <c r="G31" s="101" t="s">
        <v>284</v>
      </c>
      <c r="H31" s="106" t="s">
        <v>250</v>
      </c>
      <c r="I31" s="106">
        <v>5</v>
      </c>
      <c r="J31" s="107">
        <v>4.82</v>
      </c>
      <c r="K31" s="105">
        <f t="shared" si="2"/>
        <v>24.1</v>
      </c>
      <c r="L31" s="109">
        <v>42867</v>
      </c>
      <c r="M31" s="109" t="s">
        <v>381</v>
      </c>
      <c r="N31" s="177">
        <v>5</v>
      </c>
      <c r="O31" s="107">
        <f t="shared" si="3"/>
        <v>24.1</v>
      </c>
      <c r="P31" s="103" t="s">
        <v>692</v>
      </c>
      <c r="Q31" s="101" t="s">
        <v>693</v>
      </c>
      <c r="R31" s="101" t="s">
        <v>588</v>
      </c>
    </row>
    <row r="32" spans="1:18" ht="30" x14ac:dyDescent="0.25">
      <c r="A32" s="106" t="s">
        <v>253</v>
      </c>
      <c r="B32" s="101" t="s">
        <v>254</v>
      </c>
      <c r="C32" s="102">
        <v>43175</v>
      </c>
      <c r="D32" s="108">
        <v>100300</v>
      </c>
      <c r="E32" s="101" t="s">
        <v>508</v>
      </c>
      <c r="F32" s="106">
        <v>55</v>
      </c>
      <c r="G32" s="101" t="s">
        <v>285</v>
      </c>
      <c r="H32" s="106" t="s">
        <v>250</v>
      </c>
      <c r="I32" s="106">
        <v>5</v>
      </c>
      <c r="J32" s="107">
        <v>8.6</v>
      </c>
      <c r="K32" s="105">
        <f t="shared" si="2"/>
        <v>43</v>
      </c>
      <c r="L32" s="109">
        <v>42867</v>
      </c>
      <c r="M32" s="109" t="s">
        <v>362</v>
      </c>
      <c r="N32" s="177">
        <v>5</v>
      </c>
      <c r="O32" s="107">
        <f t="shared" si="3"/>
        <v>43</v>
      </c>
      <c r="P32" s="103" t="s">
        <v>674</v>
      </c>
      <c r="Q32" s="101" t="s">
        <v>675</v>
      </c>
      <c r="R32" s="101" t="s">
        <v>588</v>
      </c>
    </row>
    <row r="33" spans="1:18" ht="30" x14ac:dyDescent="0.25">
      <c r="A33" s="106" t="s">
        <v>253</v>
      </c>
      <c r="B33" s="101" t="s">
        <v>254</v>
      </c>
      <c r="C33" s="102">
        <v>43175</v>
      </c>
      <c r="D33" s="108">
        <v>100300</v>
      </c>
      <c r="E33" s="101" t="s">
        <v>508</v>
      </c>
      <c r="F33" s="106">
        <v>57</v>
      </c>
      <c r="G33" s="101" t="s">
        <v>286</v>
      </c>
      <c r="H33" s="106" t="s">
        <v>250</v>
      </c>
      <c r="I33" s="106">
        <v>5</v>
      </c>
      <c r="J33" s="107">
        <v>5.33</v>
      </c>
      <c r="K33" s="105">
        <f t="shared" si="2"/>
        <v>26.65</v>
      </c>
      <c r="L33" s="109">
        <v>42867</v>
      </c>
      <c r="M33" s="109" t="s">
        <v>381</v>
      </c>
      <c r="N33" s="177">
        <v>5</v>
      </c>
      <c r="O33" s="107">
        <f t="shared" si="3"/>
        <v>26.65</v>
      </c>
      <c r="P33" s="103" t="s">
        <v>692</v>
      </c>
      <c r="Q33" s="101" t="s">
        <v>693</v>
      </c>
      <c r="R33" s="101" t="s">
        <v>588</v>
      </c>
    </row>
    <row r="34" spans="1:18" ht="30" x14ac:dyDescent="0.25">
      <c r="A34" s="106" t="s">
        <v>253</v>
      </c>
      <c r="B34" s="101" t="s">
        <v>254</v>
      </c>
      <c r="C34" s="102">
        <v>43175</v>
      </c>
      <c r="D34" s="108">
        <v>100300</v>
      </c>
      <c r="E34" s="101" t="s">
        <v>508</v>
      </c>
      <c r="F34" s="106">
        <v>58</v>
      </c>
      <c r="G34" s="101" t="s">
        <v>287</v>
      </c>
      <c r="H34" s="106" t="s">
        <v>250</v>
      </c>
      <c r="I34" s="108">
        <v>5</v>
      </c>
      <c r="J34" s="107">
        <v>13</v>
      </c>
      <c r="K34" s="105">
        <f t="shared" si="2"/>
        <v>65</v>
      </c>
      <c r="L34" s="109">
        <v>42867</v>
      </c>
      <c r="M34" s="109" t="s">
        <v>362</v>
      </c>
      <c r="N34" s="177">
        <v>5</v>
      </c>
      <c r="O34" s="107">
        <f t="shared" si="3"/>
        <v>65</v>
      </c>
      <c r="P34" s="103" t="s">
        <v>674</v>
      </c>
      <c r="Q34" s="101" t="s">
        <v>675</v>
      </c>
      <c r="R34" s="101" t="s">
        <v>588</v>
      </c>
    </row>
    <row r="35" spans="1:18" ht="30" x14ac:dyDescent="0.25">
      <c r="A35" s="106" t="s">
        <v>253</v>
      </c>
      <c r="B35" s="101" t="s">
        <v>254</v>
      </c>
      <c r="C35" s="102">
        <v>43175</v>
      </c>
      <c r="D35" s="108">
        <v>100300</v>
      </c>
      <c r="E35" s="101" t="s">
        <v>508</v>
      </c>
      <c r="F35" s="106">
        <v>59</v>
      </c>
      <c r="G35" s="101" t="s">
        <v>288</v>
      </c>
      <c r="H35" s="106" t="s">
        <v>250</v>
      </c>
      <c r="I35" s="106">
        <v>10</v>
      </c>
      <c r="J35" s="107">
        <v>22.93</v>
      </c>
      <c r="K35" s="105">
        <f t="shared" si="2"/>
        <v>229.3</v>
      </c>
      <c r="L35" s="109">
        <v>42867</v>
      </c>
      <c r="M35" s="109" t="s">
        <v>381</v>
      </c>
      <c r="N35" s="177">
        <v>10</v>
      </c>
      <c r="O35" s="107">
        <f t="shared" si="3"/>
        <v>229.3</v>
      </c>
      <c r="P35" s="103" t="s">
        <v>692</v>
      </c>
      <c r="Q35" s="101" t="s">
        <v>693</v>
      </c>
      <c r="R35" s="101" t="s">
        <v>588</v>
      </c>
    </row>
    <row r="36" spans="1:18" ht="30" x14ac:dyDescent="0.25">
      <c r="A36" s="106" t="s">
        <v>253</v>
      </c>
      <c r="B36" s="101" t="s">
        <v>254</v>
      </c>
      <c r="C36" s="102">
        <v>43175</v>
      </c>
      <c r="D36" s="108">
        <v>100300</v>
      </c>
      <c r="E36" s="101" t="s">
        <v>508</v>
      </c>
      <c r="F36" s="106">
        <v>61</v>
      </c>
      <c r="G36" s="101" t="s">
        <v>289</v>
      </c>
      <c r="H36" s="106" t="s">
        <v>250</v>
      </c>
      <c r="I36" s="108">
        <v>5</v>
      </c>
      <c r="J36" s="107">
        <v>41.9</v>
      </c>
      <c r="K36" s="105">
        <f t="shared" si="2"/>
        <v>209.5</v>
      </c>
      <c r="L36" s="109">
        <v>42867</v>
      </c>
      <c r="M36" s="109" t="s">
        <v>362</v>
      </c>
      <c r="N36" s="177">
        <v>5</v>
      </c>
      <c r="O36" s="107">
        <f t="shared" si="3"/>
        <v>209.5</v>
      </c>
      <c r="P36" s="103" t="s">
        <v>674</v>
      </c>
      <c r="Q36" s="101" t="s">
        <v>675</v>
      </c>
      <c r="R36" s="101" t="s">
        <v>588</v>
      </c>
    </row>
    <row r="37" spans="1:18" ht="30" x14ac:dyDescent="0.25">
      <c r="A37" s="106" t="s">
        <v>253</v>
      </c>
      <c r="B37" s="101" t="s">
        <v>254</v>
      </c>
      <c r="C37" s="102">
        <v>43175</v>
      </c>
      <c r="D37" s="108">
        <v>100300</v>
      </c>
      <c r="E37" s="101" t="s">
        <v>508</v>
      </c>
      <c r="F37" s="106">
        <v>62</v>
      </c>
      <c r="G37" s="101" t="s">
        <v>290</v>
      </c>
      <c r="H37" s="106" t="s">
        <v>250</v>
      </c>
      <c r="I37" s="106">
        <v>10</v>
      </c>
      <c r="J37" s="107">
        <v>23.08</v>
      </c>
      <c r="K37" s="105">
        <f t="shared" si="2"/>
        <v>230.79999999999998</v>
      </c>
      <c r="L37" s="109">
        <v>42867</v>
      </c>
      <c r="M37" s="109" t="s">
        <v>381</v>
      </c>
      <c r="N37" s="177">
        <v>10</v>
      </c>
      <c r="O37" s="107">
        <f t="shared" si="3"/>
        <v>230.79999999999998</v>
      </c>
      <c r="P37" s="103" t="s">
        <v>692</v>
      </c>
      <c r="Q37" s="101" t="s">
        <v>693</v>
      </c>
      <c r="R37" s="101" t="s">
        <v>588</v>
      </c>
    </row>
    <row r="38" spans="1:18" ht="30" x14ac:dyDescent="0.25">
      <c r="A38" s="106" t="s">
        <v>253</v>
      </c>
      <c r="B38" s="101" t="s">
        <v>254</v>
      </c>
      <c r="C38" s="102">
        <v>43175</v>
      </c>
      <c r="D38" s="108">
        <v>100300</v>
      </c>
      <c r="E38" s="101" t="s">
        <v>508</v>
      </c>
      <c r="F38" s="106">
        <v>63</v>
      </c>
      <c r="G38" s="101" t="s">
        <v>291</v>
      </c>
      <c r="H38" s="106" t="s">
        <v>250</v>
      </c>
      <c r="I38" s="106">
        <v>5</v>
      </c>
      <c r="J38" s="107">
        <v>64</v>
      </c>
      <c r="K38" s="107">
        <f t="shared" si="2"/>
        <v>320</v>
      </c>
      <c r="L38" s="109">
        <v>42867</v>
      </c>
      <c r="M38" s="109" t="s">
        <v>362</v>
      </c>
      <c r="N38" s="177">
        <v>5</v>
      </c>
      <c r="O38" s="107">
        <f t="shared" si="3"/>
        <v>320</v>
      </c>
      <c r="P38" s="103" t="s">
        <v>674</v>
      </c>
      <c r="Q38" s="101" t="s">
        <v>675</v>
      </c>
      <c r="R38" s="101" t="s">
        <v>588</v>
      </c>
    </row>
    <row r="39" spans="1:18" ht="30" x14ac:dyDescent="0.25">
      <c r="A39" s="106" t="s">
        <v>253</v>
      </c>
      <c r="B39" s="101" t="s">
        <v>254</v>
      </c>
      <c r="C39" s="102">
        <v>43175</v>
      </c>
      <c r="D39" s="108">
        <v>100300</v>
      </c>
      <c r="E39" s="101" t="s">
        <v>508</v>
      </c>
      <c r="F39" s="106">
        <v>64</v>
      </c>
      <c r="G39" s="101" t="s">
        <v>292</v>
      </c>
      <c r="H39" s="106" t="s">
        <v>250</v>
      </c>
      <c r="I39" s="106">
        <v>5</v>
      </c>
      <c r="J39" s="107">
        <v>63.68</v>
      </c>
      <c r="K39" s="107">
        <f t="shared" si="2"/>
        <v>318.39999999999998</v>
      </c>
      <c r="L39" s="109">
        <v>42867</v>
      </c>
      <c r="M39" s="109" t="s">
        <v>381</v>
      </c>
      <c r="N39" s="177">
        <v>5</v>
      </c>
      <c r="O39" s="107">
        <f t="shared" si="3"/>
        <v>318.39999999999998</v>
      </c>
      <c r="P39" s="103" t="s">
        <v>692</v>
      </c>
      <c r="Q39" s="101" t="s">
        <v>693</v>
      </c>
      <c r="R39" s="101" t="s">
        <v>588</v>
      </c>
    </row>
    <row r="40" spans="1:18" ht="30" x14ac:dyDescent="0.25">
      <c r="A40" s="106" t="s">
        <v>253</v>
      </c>
      <c r="B40" s="101" t="s">
        <v>254</v>
      </c>
      <c r="C40" s="102">
        <v>43175</v>
      </c>
      <c r="D40" s="108">
        <v>100300</v>
      </c>
      <c r="E40" s="101" t="s">
        <v>508</v>
      </c>
      <c r="F40" s="106">
        <v>65</v>
      </c>
      <c r="G40" s="101" t="s">
        <v>293</v>
      </c>
      <c r="H40" s="106" t="s">
        <v>250</v>
      </c>
      <c r="I40" s="106">
        <v>5</v>
      </c>
      <c r="J40" s="107">
        <v>64</v>
      </c>
      <c r="K40" s="107">
        <f t="shared" si="2"/>
        <v>320</v>
      </c>
      <c r="L40" s="109">
        <v>42867</v>
      </c>
      <c r="M40" s="109" t="s">
        <v>362</v>
      </c>
      <c r="N40" s="177">
        <v>5</v>
      </c>
      <c r="O40" s="107">
        <f t="shared" si="3"/>
        <v>320</v>
      </c>
      <c r="P40" s="103" t="s">
        <v>674</v>
      </c>
      <c r="Q40" s="101" t="s">
        <v>675</v>
      </c>
      <c r="R40" s="101" t="s">
        <v>588</v>
      </c>
    </row>
    <row r="41" spans="1:18" ht="30" x14ac:dyDescent="0.25">
      <c r="A41" s="106" t="s">
        <v>253</v>
      </c>
      <c r="B41" s="101" t="s">
        <v>254</v>
      </c>
      <c r="C41" s="102">
        <v>43175</v>
      </c>
      <c r="D41" s="108">
        <v>100300</v>
      </c>
      <c r="E41" s="101" t="s">
        <v>508</v>
      </c>
      <c r="F41" s="106">
        <v>66</v>
      </c>
      <c r="G41" s="101" t="s">
        <v>294</v>
      </c>
      <c r="H41" s="106" t="s">
        <v>250</v>
      </c>
      <c r="I41" s="106">
        <v>5</v>
      </c>
      <c r="J41" s="107">
        <v>81.91</v>
      </c>
      <c r="K41" s="107">
        <f t="shared" si="2"/>
        <v>409.54999999999995</v>
      </c>
      <c r="L41" s="109">
        <v>42867</v>
      </c>
      <c r="M41" s="109" t="s">
        <v>381</v>
      </c>
      <c r="N41" s="177">
        <v>5</v>
      </c>
      <c r="O41" s="107">
        <f t="shared" si="3"/>
        <v>409.54999999999995</v>
      </c>
      <c r="P41" s="103" t="s">
        <v>692</v>
      </c>
      <c r="Q41" s="101" t="s">
        <v>693</v>
      </c>
      <c r="R41" s="101" t="s">
        <v>588</v>
      </c>
    </row>
    <row r="42" spans="1:18" ht="30" x14ac:dyDescent="0.25">
      <c r="A42" s="106" t="s">
        <v>253</v>
      </c>
      <c r="B42" s="101" t="s">
        <v>254</v>
      </c>
      <c r="C42" s="102">
        <v>43175</v>
      </c>
      <c r="D42" s="108">
        <v>100300</v>
      </c>
      <c r="E42" s="101" t="s">
        <v>508</v>
      </c>
      <c r="F42" s="106">
        <v>67</v>
      </c>
      <c r="G42" s="101" t="s">
        <v>295</v>
      </c>
      <c r="H42" s="106" t="s">
        <v>250</v>
      </c>
      <c r="I42" s="106">
        <v>5</v>
      </c>
      <c r="J42" s="107">
        <v>217.47</v>
      </c>
      <c r="K42" s="107">
        <f t="shared" si="2"/>
        <v>1087.3499999999999</v>
      </c>
      <c r="L42" s="109">
        <v>42867</v>
      </c>
      <c r="M42" s="106" t="s">
        <v>374</v>
      </c>
      <c r="N42" s="177">
        <v>5</v>
      </c>
      <c r="O42" s="107">
        <f t="shared" si="3"/>
        <v>1087.3499999999999</v>
      </c>
      <c r="P42" s="103" t="s">
        <v>699</v>
      </c>
      <c r="Q42" s="101" t="s">
        <v>700</v>
      </c>
      <c r="R42" s="101" t="s">
        <v>588</v>
      </c>
    </row>
    <row r="43" spans="1:18" ht="30" x14ac:dyDescent="0.25">
      <c r="A43" s="106" t="s">
        <v>253</v>
      </c>
      <c r="B43" s="101" t="s">
        <v>254</v>
      </c>
      <c r="C43" s="102">
        <v>43175</v>
      </c>
      <c r="D43" s="108">
        <v>100300</v>
      </c>
      <c r="E43" s="101" t="s">
        <v>508</v>
      </c>
      <c r="F43" s="106">
        <v>68</v>
      </c>
      <c r="G43" s="101" t="s">
        <v>296</v>
      </c>
      <c r="H43" s="106" t="s">
        <v>250</v>
      </c>
      <c r="I43" s="106">
        <v>5</v>
      </c>
      <c r="J43" s="107">
        <v>199</v>
      </c>
      <c r="K43" s="107">
        <f t="shared" si="2"/>
        <v>995</v>
      </c>
      <c r="L43" s="109">
        <v>42867</v>
      </c>
      <c r="M43" s="106" t="s">
        <v>374</v>
      </c>
      <c r="N43" s="177">
        <v>5</v>
      </c>
      <c r="O43" s="107">
        <f t="shared" si="3"/>
        <v>995</v>
      </c>
      <c r="P43" s="103" t="s">
        <v>699</v>
      </c>
      <c r="Q43" s="101" t="s">
        <v>700</v>
      </c>
      <c r="R43" s="101" t="s">
        <v>588</v>
      </c>
    </row>
    <row r="44" spans="1:18" ht="30" x14ac:dyDescent="0.25">
      <c r="A44" s="106" t="s">
        <v>253</v>
      </c>
      <c r="B44" s="101" t="s">
        <v>254</v>
      </c>
      <c r="C44" s="102">
        <v>43175</v>
      </c>
      <c r="D44" s="108">
        <v>100300</v>
      </c>
      <c r="E44" s="101" t="s">
        <v>508</v>
      </c>
      <c r="F44" s="106">
        <v>69</v>
      </c>
      <c r="G44" s="101" t="s">
        <v>297</v>
      </c>
      <c r="H44" s="106" t="s">
        <v>250</v>
      </c>
      <c r="I44" s="106">
        <v>2</v>
      </c>
      <c r="J44" s="107">
        <v>236</v>
      </c>
      <c r="K44" s="107">
        <f t="shared" si="2"/>
        <v>472</v>
      </c>
      <c r="L44" s="109">
        <v>42867</v>
      </c>
      <c r="M44" s="106" t="s">
        <v>374</v>
      </c>
      <c r="N44" s="177">
        <v>2</v>
      </c>
      <c r="O44" s="107">
        <f t="shared" si="3"/>
        <v>472</v>
      </c>
      <c r="P44" s="103" t="s">
        <v>699</v>
      </c>
      <c r="Q44" s="101" t="s">
        <v>700</v>
      </c>
      <c r="R44" s="101" t="s">
        <v>588</v>
      </c>
    </row>
    <row r="45" spans="1:18" ht="30" x14ac:dyDescent="0.25">
      <c r="A45" s="106" t="s">
        <v>253</v>
      </c>
      <c r="B45" s="101" t="s">
        <v>254</v>
      </c>
      <c r="C45" s="102">
        <v>43175</v>
      </c>
      <c r="D45" s="108">
        <v>100300</v>
      </c>
      <c r="E45" s="101" t="s">
        <v>508</v>
      </c>
      <c r="F45" s="106">
        <v>71</v>
      </c>
      <c r="G45" s="101" t="s">
        <v>298</v>
      </c>
      <c r="H45" s="106" t="s">
        <v>250</v>
      </c>
      <c r="I45" s="106">
        <v>2</v>
      </c>
      <c r="J45" s="107">
        <v>448.43</v>
      </c>
      <c r="K45" s="107">
        <f t="shared" si="2"/>
        <v>896.86</v>
      </c>
      <c r="L45" s="109">
        <v>42867</v>
      </c>
      <c r="M45" s="106" t="s">
        <v>370</v>
      </c>
      <c r="N45" s="177">
        <v>2</v>
      </c>
      <c r="O45" s="107">
        <f t="shared" si="3"/>
        <v>896.86</v>
      </c>
      <c r="P45" s="103" t="s">
        <v>690</v>
      </c>
      <c r="Q45" s="101" t="s">
        <v>691</v>
      </c>
      <c r="R45" s="101" t="s">
        <v>588</v>
      </c>
    </row>
    <row r="46" spans="1:18" ht="30" x14ac:dyDescent="0.25">
      <c r="A46" s="106" t="s">
        <v>253</v>
      </c>
      <c r="B46" s="101" t="s">
        <v>254</v>
      </c>
      <c r="C46" s="102">
        <v>43175</v>
      </c>
      <c r="D46" s="108">
        <v>100300</v>
      </c>
      <c r="E46" s="101" t="s">
        <v>508</v>
      </c>
      <c r="F46" s="106">
        <v>72</v>
      </c>
      <c r="G46" s="101" t="s">
        <v>299</v>
      </c>
      <c r="H46" s="106" t="s">
        <v>250</v>
      </c>
      <c r="I46" s="106">
        <v>5</v>
      </c>
      <c r="J46" s="107">
        <v>23</v>
      </c>
      <c r="K46" s="107">
        <f t="shared" si="2"/>
        <v>115</v>
      </c>
      <c r="L46" s="109">
        <v>42867</v>
      </c>
      <c r="M46" s="109" t="s">
        <v>371</v>
      </c>
      <c r="N46" s="177">
        <v>5</v>
      </c>
      <c r="O46" s="107">
        <f t="shared" si="3"/>
        <v>115</v>
      </c>
      <c r="P46" s="103" t="s">
        <v>694</v>
      </c>
      <c r="Q46" s="101" t="s">
        <v>695</v>
      </c>
      <c r="R46" s="101" t="s">
        <v>588</v>
      </c>
    </row>
    <row r="47" spans="1:18" ht="30" x14ac:dyDescent="0.25">
      <c r="A47" s="106" t="s">
        <v>253</v>
      </c>
      <c r="B47" s="101" t="s">
        <v>254</v>
      </c>
      <c r="C47" s="102">
        <v>43175</v>
      </c>
      <c r="D47" s="108">
        <v>100300</v>
      </c>
      <c r="E47" s="101" t="s">
        <v>508</v>
      </c>
      <c r="F47" s="106">
        <v>73</v>
      </c>
      <c r="G47" s="101" t="s">
        <v>300</v>
      </c>
      <c r="H47" s="106" t="s">
        <v>250</v>
      </c>
      <c r="I47" s="106">
        <v>30</v>
      </c>
      <c r="J47" s="107">
        <v>52.44</v>
      </c>
      <c r="K47" s="107">
        <f t="shared" si="2"/>
        <v>1573.1999999999998</v>
      </c>
      <c r="L47" s="109">
        <v>42867</v>
      </c>
      <c r="M47" s="106" t="s">
        <v>378</v>
      </c>
      <c r="N47" s="177">
        <v>30</v>
      </c>
      <c r="O47" s="107">
        <f t="shared" si="3"/>
        <v>1573.1999999999998</v>
      </c>
      <c r="P47" s="103" t="s">
        <v>707</v>
      </c>
      <c r="Q47" s="101" t="s">
        <v>708</v>
      </c>
      <c r="R47" s="101" t="s">
        <v>588</v>
      </c>
    </row>
    <row r="48" spans="1:18" ht="30" x14ac:dyDescent="0.25">
      <c r="A48" s="106" t="s">
        <v>253</v>
      </c>
      <c r="B48" s="101" t="s">
        <v>254</v>
      </c>
      <c r="C48" s="102">
        <v>43175</v>
      </c>
      <c r="D48" s="108">
        <v>100300</v>
      </c>
      <c r="E48" s="101" t="s">
        <v>508</v>
      </c>
      <c r="F48" s="106">
        <v>74</v>
      </c>
      <c r="G48" s="101" t="s">
        <v>301</v>
      </c>
      <c r="H48" s="106" t="s">
        <v>250</v>
      </c>
      <c r="I48" s="106">
        <v>1</v>
      </c>
      <c r="J48" s="107">
        <v>499.99</v>
      </c>
      <c r="K48" s="107">
        <f t="shared" si="2"/>
        <v>499.99</v>
      </c>
      <c r="L48" s="109">
        <v>42867</v>
      </c>
      <c r="M48" s="106" t="s">
        <v>373</v>
      </c>
      <c r="N48" s="177">
        <v>1</v>
      </c>
      <c r="O48" s="107">
        <f t="shared" si="3"/>
        <v>499.99</v>
      </c>
      <c r="P48" s="103" t="s">
        <v>680</v>
      </c>
      <c r="Q48" s="101" t="s">
        <v>698</v>
      </c>
      <c r="R48" s="101" t="s">
        <v>588</v>
      </c>
    </row>
    <row r="49" spans="1:18" ht="30" x14ac:dyDescent="0.25">
      <c r="A49" s="106" t="s">
        <v>253</v>
      </c>
      <c r="B49" s="101" t="s">
        <v>254</v>
      </c>
      <c r="C49" s="102">
        <v>43175</v>
      </c>
      <c r="D49" s="108">
        <v>100300</v>
      </c>
      <c r="E49" s="101" t="s">
        <v>508</v>
      </c>
      <c r="F49" s="106">
        <v>78</v>
      </c>
      <c r="G49" s="101" t="s">
        <v>302</v>
      </c>
      <c r="H49" s="106" t="s">
        <v>250</v>
      </c>
      <c r="I49" s="106">
        <v>5</v>
      </c>
      <c r="J49" s="107">
        <v>27.58</v>
      </c>
      <c r="K49" s="107">
        <f t="shared" si="2"/>
        <v>137.89999999999998</v>
      </c>
      <c r="L49" s="109" t="s">
        <v>250</v>
      </c>
      <c r="M49" s="109" t="s">
        <v>250</v>
      </c>
      <c r="N49" s="177" t="s">
        <v>250</v>
      </c>
      <c r="O49" s="107" t="s">
        <v>250</v>
      </c>
      <c r="P49" s="109" t="s">
        <v>250</v>
      </c>
      <c r="Q49" s="109" t="s">
        <v>250</v>
      </c>
      <c r="R49" s="101" t="s">
        <v>572</v>
      </c>
    </row>
    <row r="50" spans="1:18" ht="105" x14ac:dyDescent="0.25">
      <c r="A50" s="106" t="s">
        <v>253</v>
      </c>
      <c r="B50" s="101" t="s">
        <v>254</v>
      </c>
      <c r="C50" s="102">
        <v>43175</v>
      </c>
      <c r="D50" s="108">
        <v>100300</v>
      </c>
      <c r="E50" s="101" t="s">
        <v>508</v>
      </c>
      <c r="F50" s="106">
        <v>79</v>
      </c>
      <c r="G50" s="101" t="s">
        <v>303</v>
      </c>
      <c r="H50" s="106" t="s">
        <v>250</v>
      </c>
      <c r="I50" s="106">
        <v>10</v>
      </c>
      <c r="J50" s="107">
        <v>28.93</v>
      </c>
      <c r="K50" s="107">
        <f t="shared" si="2"/>
        <v>289.3</v>
      </c>
      <c r="L50" s="109" t="s">
        <v>250</v>
      </c>
      <c r="M50" s="109" t="s">
        <v>250</v>
      </c>
      <c r="N50" s="177" t="s">
        <v>250</v>
      </c>
      <c r="O50" s="107" t="s">
        <v>250</v>
      </c>
      <c r="P50" s="109" t="s">
        <v>250</v>
      </c>
      <c r="Q50" s="109" t="s">
        <v>250</v>
      </c>
      <c r="R50" s="101" t="s">
        <v>572</v>
      </c>
    </row>
    <row r="51" spans="1:18" ht="60" x14ac:dyDescent="0.25">
      <c r="A51" s="106" t="s">
        <v>253</v>
      </c>
      <c r="B51" s="101" t="s">
        <v>254</v>
      </c>
      <c r="C51" s="102">
        <v>43175</v>
      </c>
      <c r="D51" s="108">
        <v>100300</v>
      </c>
      <c r="E51" s="101" t="s">
        <v>508</v>
      </c>
      <c r="F51" s="106">
        <v>80</v>
      </c>
      <c r="G51" s="101" t="s">
        <v>304</v>
      </c>
      <c r="H51" s="106" t="s">
        <v>250</v>
      </c>
      <c r="I51" s="106">
        <v>5</v>
      </c>
      <c r="J51" s="107">
        <v>84.26</v>
      </c>
      <c r="K51" s="107">
        <f t="shared" si="2"/>
        <v>421.3</v>
      </c>
      <c r="L51" s="109">
        <v>42867</v>
      </c>
      <c r="M51" s="106" t="s">
        <v>379</v>
      </c>
      <c r="N51" s="177">
        <v>5</v>
      </c>
      <c r="O51" s="107">
        <f t="shared" ref="O51:O72" si="4">N51*J51</f>
        <v>421.3</v>
      </c>
      <c r="P51" s="103" t="s">
        <v>709</v>
      </c>
      <c r="Q51" s="101" t="s">
        <v>710</v>
      </c>
      <c r="R51" s="101" t="s">
        <v>588</v>
      </c>
    </row>
    <row r="52" spans="1:18" ht="75" x14ac:dyDescent="0.25">
      <c r="A52" s="106" t="s">
        <v>253</v>
      </c>
      <c r="B52" s="101" t="s">
        <v>254</v>
      </c>
      <c r="C52" s="102">
        <v>43175</v>
      </c>
      <c r="D52" s="108">
        <v>100300</v>
      </c>
      <c r="E52" s="101" t="s">
        <v>508</v>
      </c>
      <c r="F52" s="106">
        <v>81</v>
      </c>
      <c r="G52" s="101" t="s">
        <v>305</v>
      </c>
      <c r="H52" s="106" t="s">
        <v>250</v>
      </c>
      <c r="I52" s="106">
        <v>5</v>
      </c>
      <c r="J52" s="107">
        <v>278</v>
      </c>
      <c r="K52" s="107">
        <f t="shared" si="2"/>
        <v>1390</v>
      </c>
      <c r="L52" s="109">
        <v>42867</v>
      </c>
      <c r="M52" s="106" t="s">
        <v>367</v>
      </c>
      <c r="N52" s="177">
        <v>5</v>
      </c>
      <c r="O52" s="107">
        <f t="shared" si="4"/>
        <v>1390</v>
      </c>
      <c r="P52" s="103" t="s">
        <v>684</v>
      </c>
      <c r="Q52" s="101" t="s">
        <v>685</v>
      </c>
      <c r="R52" s="101" t="s">
        <v>588</v>
      </c>
    </row>
    <row r="53" spans="1:18" ht="30" x14ac:dyDescent="0.25">
      <c r="A53" s="106" t="s">
        <v>253</v>
      </c>
      <c r="B53" s="101" t="s">
        <v>254</v>
      </c>
      <c r="C53" s="102">
        <v>43175</v>
      </c>
      <c r="D53" s="108">
        <v>100300</v>
      </c>
      <c r="E53" s="101" t="s">
        <v>508</v>
      </c>
      <c r="F53" s="106">
        <v>84</v>
      </c>
      <c r="G53" s="101" t="s">
        <v>306</v>
      </c>
      <c r="H53" s="106" t="s">
        <v>250</v>
      </c>
      <c r="I53" s="106">
        <v>65</v>
      </c>
      <c r="J53" s="107">
        <v>1.96</v>
      </c>
      <c r="K53" s="107">
        <f t="shared" si="2"/>
        <v>127.39999999999999</v>
      </c>
      <c r="L53" s="109">
        <v>42867</v>
      </c>
      <c r="M53" s="109" t="s">
        <v>376</v>
      </c>
      <c r="N53" s="177">
        <v>65</v>
      </c>
      <c r="O53" s="107">
        <f t="shared" si="4"/>
        <v>127.39999999999999</v>
      </c>
      <c r="P53" s="103" t="s">
        <v>703</v>
      </c>
      <c r="Q53" s="101" t="s">
        <v>704</v>
      </c>
      <c r="R53" s="101" t="s">
        <v>588</v>
      </c>
    </row>
    <row r="54" spans="1:18" ht="30" x14ac:dyDescent="0.25">
      <c r="A54" s="106" t="s">
        <v>253</v>
      </c>
      <c r="B54" s="101" t="s">
        <v>254</v>
      </c>
      <c r="C54" s="102">
        <v>43175</v>
      </c>
      <c r="D54" s="108">
        <v>100300</v>
      </c>
      <c r="E54" s="101" t="s">
        <v>508</v>
      </c>
      <c r="F54" s="106">
        <v>85</v>
      </c>
      <c r="G54" s="101" t="s">
        <v>307</v>
      </c>
      <c r="H54" s="106" t="s">
        <v>250</v>
      </c>
      <c r="I54" s="106">
        <v>65</v>
      </c>
      <c r="J54" s="107">
        <v>1.54</v>
      </c>
      <c r="K54" s="107">
        <f t="shared" si="2"/>
        <v>100.10000000000001</v>
      </c>
      <c r="L54" s="109">
        <v>42867</v>
      </c>
      <c r="M54" s="109" t="s">
        <v>376</v>
      </c>
      <c r="N54" s="177">
        <v>65</v>
      </c>
      <c r="O54" s="107">
        <f t="shared" si="4"/>
        <v>100.10000000000001</v>
      </c>
      <c r="P54" s="103" t="s">
        <v>703</v>
      </c>
      <c r="Q54" s="101" t="s">
        <v>704</v>
      </c>
      <c r="R54" s="101" t="s">
        <v>588</v>
      </c>
    </row>
    <row r="55" spans="1:18" ht="30" x14ac:dyDescent="0.25">
      <c r="A55" s="106" t="s">
        <v>253</v>
      </c>
      <c r="B55" s="101" t="s">
        <v>254</v>
      </c>
      <c r="C55" s="102">
        <v>43175</v>
      </c>
      <c r="D55" s="108">
        <v>100300</v>
      </c>
      <c r="E55" s="101" t="s">
        <v>508</v>
      </c>
      <c r="F55" s="106">
        <v>86</v>
      </c>
      <c r="G55" s="101" t="s">
        <v>308</v>
      </c>
      <c r="H55" s="106" t="s">
        <v>250</v>
      </c>
      <c r="I55" s="106">
        <v>65</v>
      </c>
      <c r="J55" s="107">
        <v>2.0499999999999998</v>
      </c>
      <c r="K55" s="107">
        <f t="shared" si="2"/>
        <v>133.25</v>
      </c>
      <c r="L55" s="109">
        <v>42867</v>
      </c>
      <c r="M55" s="109" t="s">
        <v>376</v>
      </c>
      <c r="N55" s="177">
        <v>65</v>
      </c>
      <c r="O55" s="107">
        <f t="shared" si="4"/>
        <v>133.25</v>
      </c>
      <c r="P55" s="103" t="s">
        <v>703</v>
      </c>
      <c r="Q55" s="101" t="s">
        <v>704</v>
      </c>
      <c r="R55" s="101" t="s">
        <v>588</v>
      </c>
    </row>
    <row r="56" spans="1:18" ht="30" x14ac:dyDescent="0.25">
      <c r="A56" s="106" t="s">
        <v>253</v>
      </c>
      <c r="B56" s="101" t="s">
        <v>254</v>
      </c>
      <c r="C56" s="102">
        <v>43175</v>
      </c>
      <c r="D56" s="108">
        <v>100300</v>
      </c>
      <c r="E56" s="101" t="s">
        <v>508</v>
      </c>
      <c r="F56" s="106">
        <v>87</v>
      </c>
      <c r="G56" s="101" t="s">
        <v>309</v>
      </c>
      <c r="H56" s="106" t="s">
        <v>250</v>
      </c>
      <c r="I56" s="106">
        <v>65</v>
      </c>
      <c r="J56" s="107">
        <v>2.0499999999999998</v>
      </c>
      <c r="K56" s="107">
        <f t="shared" si="2"/>
        <v>133.25</v>
      </c>
      <c r="L56" s="109">
        <v>42867</v>
      </c>
      <c r="M56" s="109" t="s">
        <v>376</v>
      </c>
      <c r="N56" s="177">
        <v>65</v>
      </c>
      <c r="O56" s="107">
        <f t="shared" si="4"/>
        <v>133.25</v>
      </c>
      <c r="P56" s="103" t="s">
        <v>703</v>
      </c>
      <c r="Q56" s="101" t="s">
        <v>704</v>
      </c>
      <c r="R56" s="101" t="s">
        <v>588</v>
      </c>
    </row>
    <row r="57" spans="1:18" ht="45" x14ac:dyDescent="0.25">
      <c r="A57" s="106" t="s">
        <v>253</v>
      </c>
      <c r="B57" s="101" t="s">
        <v>254</v>
      </c>
      <c r="C57" s="102">
        <v>43175</v>
      </c>
      <c r="D57" s="108">
        <v>100300</v>
      </c>
      <c r="E57" s="101" t="s">
        <v>508</v>
      </c>
      <c r="F57" s="106">
        <v>88</v>
      </c>
      <c r="G57" s="101" t="s">
        <v>310</v>
      </c>
      <c r="H57" s="106" t="s">
        <v>250</v>
      </c>
      <c r="I57" s="106">
        <v>5</v>
      </c>
      <c r="J57" s="107">
        <v>39.340000000000003</v>
      </c>
      <c r="K57" s="107">
        <f t="shared" si="2"/>
        <v>196.70000000000002</v>
      </c>
      <c r="L57" s="109">
        <v>42867</v>
      </c>
      <c r="M57" s="106" t="s">
        <v>364</v>
      </c>
      <c r="N57" s="177">
        <v>5</v>
      </c>
      <c r="O57" s="107">
        <f t="shared" si="4"/>
        <v>196.70000000000002</v>
      </c>
      <c r="P57" s="103" t="s">
        <v>678</v>
      </c>
      <c r="Q57" s="101" t="s">
        <v>679</v>
      </c>
      <c r="R57" s="101" t="s">
        <v>588</v>
      </c>
    </row>
    <row r="58" spans="1:18" ht="30" x14ac:dyDescent="0.25">
      <c r="A58" s="106" t="s">
        <v>253</v>
      </c>
      <c r="B58" s="101" t="s">
        <v>254</v>
      </c>
      <c r="C58" s="102">
        <v>43175</v>
      </c>
      <c r="D58" s="108">
        <v>100300</v>
      </c>
      <c r="E58" s="101" t="s">
        <v>508</v>
      </c>
      <c r="F58" s="106">
        <v>89</v>
      </c>
      <c r="G58" s="101" t="s">
        <v>311</v>
      </c>
      <c r="H58" s="106" t="s">
        <v>250</v>
      </c>
      <c r="I58" s="106">
        <v>5</v>
      </c>
      <c r="J58" s="107">
        <v>94.99</v>
      </c>
      <c r="K58" s="107">
        <f t="shared" si="2"/>
        <v>474.95</v>
      </c>
      <c r="L58" s="109">
        <v>42867</v>
      </c>
      <c r="M58" s="106" t="s">
        <v>364</v>
      </c>
      <c r="N58" s="177">
        <v>5</v>
      </c>
      <c r="O58" s="107">
        <f t="shared" si="4"/>
        <v>474.95</v>
      </c>
      <c r="P58" s="103" t="s">
        <v>678</v>
      </c>
      <c r="Q58" s="101" t="s">
        <v>679</v>
      </c>
      <c r="R58" s="101" t="s">
        <v>588</v>
      </c>
    </row>
    <row r="59" spans="1:18" x14ac:dyDescent="0.25">
      <c r="A59" s="106" t="s">
        <v>253</v>
      </c>
      <c r="B59" s="101" t="s">
        <v>254</v>
      </c>
      <c r="C59" s="102">
        <v>43175</v>
      </c>
      <c r="D59" s="108">
        <v>100300</v>
      </c>
      <c r="E59" s="101" t="s">
        <v>508</v>
      </c>
      <c r="F59" s="106">
        <v>90</v>
      </c>
      <c r="G59" s="101" t="s">
        <v>312</v>
      </c>
      <c r="H59" s="106" t="s">
        <v>250</v>
      </c>
      <c r="I59" s="106">
        <v>1</v>
      </c>
      <c r="J59" s="107">
        <v>261.79000000000002</v>
      </c>
      <c r="K59" s="107">
        <f t="shared" ref="K59:K90" si="5">J59*I59</f>
        <v>261.79000000000002</v>
      </c>
      <c r="L59" s="109">
        <v>42867</v>
      </c>
      <c r="M59" s="106" t="s">
        <v>373</v>
      </c>
      <c r="N59" s="177">
        <v>1</v>
      </c>
      <c r="O59" s="107">
        <f t="shared" si="4"/>
        <v>261.79000000000002</v>
      </c>
      <c r="P59" s="103" t="s">
        <v>680</v>
      </c>
      <c r="Q59" s="101" t="s">
        <v>698</v>
      </c>
      <c r="R59" s="101" t="s">
        <v>588</v>
      </c>
    </row>
    <row r="60" spans="1:18" x14ac:dyDescent="0.25">
      <c r="A60" s="106" t="s">
        <v>253</v>
      </c>
      <c r="B60" s="101" t="s">
        <v>254</v>
      </c>
      <c r="C60" s="102">
        <v>43175</v>
      </c>
      <c r="D60" s="108">
        <v>100300</v>
      </c>
      <c r="E60" s="101" t="s">
        <v>508</v>
      </c>
      <c r="F60" s="106">
        <v>91</v>
      </c>
      <c r="G60" s="101" t="s">
        <v>313</v>
      </c>
      <c r="H60" s="106" t="s">
        <v>250</v>
      </c>
      <c r="I60" s="106">
        <v>10</v>
      </c>
      <c r="J60" s="107">
        <v>152.82</v>
      </c>
      <c r="K60" s="107">
        <f t="shared" si="5"/>
        <v>1528.1999999999998</v>
      </c>
      <c r="L60" s="109">
        <v>42867</v>
      </c>
      <c r="M60" s="106" t="s">
        <v>363</v>
      </c>
      <c r="N60" s="177">
        <v>10</v>
      </c>
      <c r="O60" s="107">
        <f t="shared" si="4"/>
        <v>1528.1999999999998</v>
      </c>
      <c r="P60" s="103" t="s">
        <v>676</v>
      </c>
      <c r="Q60" s="101" t="s">
        <v>677</v>
      </c>
      <c r="R60" s="101" t="s">
        <v>588</v>
      </c>
    </row>
    <row r="61" spans="1:18" ht="30" x14ac:dyDescent="0.25">
      <c r="A61" s="106" t="s">
        <v>253</v>
      </c>
      <c r="B61" s="101" t="s">
        <v>254</v>
      </c>
      <c r="C61" s="102">
        <v>43175</v>
      </c>
      <c r="D61" s="108">
        <v>100300</v>
      </c>
      <c r="E61" s="101" t="s">
        <v>508</v>
      </c>
      <c r="F61" s="106">
        <v>92</v>
      </c>
      <c r="G61" s="101" t="s">
        <v>314</v>
      </c>
      <c r="H61" s="106" t="s">
        <v>250</v>
      </c>
      <c r="I61" s="106">
        <v>10</v>
      </c>
      <c r="J61" s="107">
        <v>96.33</v>
      </c>
      <c r="K61" s="107">
        <f t="shared" si="5"/>
        <v>963.3</v>
      </c>
      <c r="L61" s="109">
        <v>42867</v>
      </c>
      <c r="M61" s="106" t="s">
        <v>364</v>
      </c>
      <c r="N61" s="177">
        <v>10</v>
      </c>
      <c r="O61" s="107">
        <f t="shared" si="4"/>
        <v>963.3</v>
      </c>
      <c r="P61" s="103" t="s">
        <v>678</v>
      </c>
      <c r="Q61" s="101" t="s">
        <v>679</v>
      </c>
      <c r="R61" s="101" t="s">
        <v>588</v>
      </c>
    </row>
    <row r="62" spans="1:18" ht="30" x14ac:dyDescent="0.25">
      <c r="A62" s="106" t="s">
        <v>253</v>
      </c>
      <c r="B62" s="101" t="s">
        <v>254</v>
      </c>
      <c r="C62" s="102">
        <v>43175</v>
      </c>
      <c r="D62" s="108">
        <v>100300</v>
      </c>
      <c r="E62" s="101" t="s">
        <v>508</v>
      </c>
      <c r="F62" s="106">
        <v>93</v>
      </c>
      <c r="G62" s="101" t="s">
        <v>315</v>
      </c>
      <c r="H62" s="106" t="s">
        <v>250</v>
      </c>
      <c r="I62" s="106">
        <v>10</v>
      </c>
      <c r="J62" s="107">
        <v>146.03</v>
      </c>
      <c r="K62" s="107">
        <f t="shared" si="5"/>
        <v>1460.3</v>
      </c>
      <c r="L62" s="109">
        <v>42867</v>
      </c>
      <c r="M62" s="106" t="s">
        <v>363</v>
      </c>
      <c r="N62" s="177">
        <v>10</v>
      </c>
      <c r="O62" s="107">
        <f t="shared" si="4"/>
        <v>1460.3</v>
      </c>
      <c r="P62" s="103" t="s">
        <v>676</v>
      </c>
      <c r="Q62" s="101" t="str">
        <f>$Q$60</f>
        <v>Papeleta 254/2017</v>
      </c>
      <c r="R62" s="101" t="s">
        <v>588</v>
      </c>
    </row>
    <row r="63" spans="1:18" ht="30" x14ac:dyDescent="0.25">
      <c r="A63" s="106" t="s">
        <v>253</v>
      </c>
      <c r="B63" s="101" t="s">
        <v>254</v>
      </c>
      <c r="C63" s="102">
        <v>43175</v>
      </c>
      <c r="D63" s="108">
        <v>100300</v>
      </c>
      <c r="E63" s="101" t="s">
        <v>508</v>
      </c>
      <c r="F63" s="106">
        <v>94</v>
      </c>
      <c r="G63" s="101" t="s">
        <v>316</v>
      </c>
      <c r="H63" s="106" t="s">
        <v>250</v>
      </c>
      <c r="I63" s="106">
        <v>10</v>
      </c>
      <c r="J63" s="107">
        <v>209.85</v>
      </c>
      <c r="K63" s="107">
        <f t="shared" si="5"/>
        <v>2098.5</v>
      </c>
      <c r="L63" s="109">
        <v>42867</v>
      </c>
      <c r="M63" s="106" t="s">
        <v>377</v>
      </c>
      <c r="N63" s="177">
        <v>10</v>
      </c>
      <c r="O63" s="107">
        <f t="shared" si="4"/>
        <v>2098.5</v>
      </c>
      <c r="P63" s="103" t="s">
        <v>705</v>
      </c>
      <c r="Q63" s="101" t="s">
        <v>706</v>
      </c>
      <c r="R63" s="101" t="s">
        <v>588</v>
      </c>
    </row>
    <row r="64" spans="1:18" ht="30" x14ac:dyDescent="0.25">
      <c r="A64" s="106" t="s">
        <v>253</v>
      </c>
      <c r="B64" s="101" t="s">
        <v>254</v>
      </c>
      <c r="C64" s="102">
        <v>43175</v>
      </c>
      <c r="D64" s="108">
        <v>100300</v>
      </c>
      <c r="E64" s="101" t="s">
        <v>508</v>
      </c>
      <c r="F64" s="106">
        <v>95</v>
      </c>
      <c r="G64" s="101" t="s">
        <v>317</v>
      </c>
      <c r="H64" s="106" t="s">
        <v>250</v>
      </c>
      <c r="I64" s="106">
        <v>10</v>
      </c>
      <c r="J64" s="107">
        <v>41.99</v>
      </c>
      <c r="K64" s="107">
        <f t="shared" si="5"/>
        <v>419.90000000000003</v>
      </c>
      <c r="L64" s="109">
        <v>42867</v>
      </c>
      <c r="M64" s="106" t="s">
        <v>373</v>
      </c>
      <c r="N64" s="177">
        <v>10</v>
      </c>
      <c r="O64" s="107">
        <f t="shared" si="4"/>
        <v>419.90000000000003</v>
      </c>
      <c r="P64" s="103" t="s">
        <v>680</v>
      </c>
      <c r="Q64" s="101" t="s">
        <v>698</v>
      </c>
      <c r="R64" s="101" t="s">
        <v>588</v>
      </c>
    </row>
    <row r="65" spans="1:18" ht="30" x14ac:dyDescent="0.25">
      <c r="A65" s="106" t="s">
        <v>253</v>
      </c>
      <c r="B65" s="101" t="s">
        <v>254</v>
      </c>
      <c r="C65" s="102">
        <v>43175</v>
      </c>
      <c r="D65" s="108">
        <v>100300</v>
      </c>
      <c r="E65" s="101" t="s">
        <v>508</v>
      </c>
      <c r="F65" s="106">
        <v>96</v>
      </c>
      <c r="G65" s="101" t="s">
        <v>318</v>
      </c>
      <c r="H65" s="106" t="s">
        <v>250</v>
      </c>
      <c r="I65" s="106">
        <v>10</v>
      </c>
      <c r="J65" s="107">
        <v>68.989999999999995</v>
      </c>
      <c r="K65" s="107">
        <f t="shared" si="5"/>
        <v>689.9</v>
      </c>
      <c r="L65" s="109">
        <v>42867</v>
      </c>
      <c r="M65" s="106" t="s">
        <v>363</v>
      </c>
      <c r="N65" s="177">
        <v>10</v>
      </c>
      <c r="O65" s="107">
        <f t="shared" si="4"/>
        <v>689.9</v>
      </c>
      <c r="P65" s="103" t="s">
        <v>676</v>
      </c>
      <c r="Q65" s="101" t="str">
        <f>$Q$60</f>
        <v>Papeleta 254/2017</v>
      </c>
      <c r="R65" s="101" t="s">
        <v>588</v>
      </c>
    </row>
    <row r="66" spans="1:18" x14ac:dyDescent="0.25">
      <c r="A66" s="106" t="s">
        <v>253</v>
      </c>
      <c r="B66" s="101" t="s">
        <v>254</v>
      </c>
      <c r="C66" s="102">
        <v>43175</v>
      </c>
      <c r="D66" s="108">
        <v>100300</v>
      </c>
      <c r="E66" s="101" t="s">
        <v>508</v>
      </c>
      <c r="F66" s="106">
        <v>97</v>
      </c>
      <c r="G66" s="101" t="s">
        <v>319</v>
      </c>
      <c r="H66" s="106" t="s">
        <v>250</v>
      </c>
      <c r="I66" s="106">
        <v>10</v>
      </c>
      <c r="J66" s="107">
        <v>100.78</v>
      </c>
      <c r="K66" s="107">
        <f t="shared" si="5"/>
        <v>1007.8</v>
      </c>
      <c r="L66" s="109">
        <v>42867</v>
      </c>
      <c r="M66" s="106" t="s">
        <v>373</v>
      </c>
      <c r="N66" s="177">
        <v>10</v>
      </c>
      <c r="O66" s="107">
        <f t="shared" si="4"/>
        <v>1007.8</v>
      </c>
      <c r="P66" s="103" t="s">
        <v>680</v>
      </c>
      <c r="Q66" s="101" t="s">
        <v>698</v>
      </c>
      <c r="R66" s="101" t="s">
        <v>588</v>
      </c>
    </row>
    <row r="67" spans="1:18" ht="30" x14ac:dyDescent="0.25">
      <c r="A67" s="106" t="s">
        <v>253</v>
      </c>
      <c r="B67" s="101" t="s">
        <v>254</v>
      </c>
      <c r="C67" s="102">
        <v>43175</v>
      </c>
      <c r="D67" s="108">
        <v>100300</v>
      </c>
      <c r="E67" s="101" t="s">
        <v>508</v>
      </c>
      <c r="F67" s="106">
        <v>98</v>
      </c>
      <c r="G67" s="101" t="s">
        <v>320</v>
      </c>
      <c r="H67" s="106" t="s">
        <v>250</v>
      </c>
      <c r="I67" s="106">
        <v>20</v>
      </c>
      <c r="J67" s="107">
        <v>55</v>
      </c>
      <c r="K67" s="107">
        <f t="shared" si="5"/>
        <v>1100</v>
      </c>
      <c r="L67" s="109">
        <v>42867</v>
      </c>
      <c r="M67" s="109" t="s">
        <v>371</v>
      </c>
      <c r="N67" s="177">
        <v>20</v>
      </c>
      <c r="O67" s="107">
        <f t="shared" si="4"/>
        <v>1100</v>
      </c>
      <c r="P67" s="103" t="s">
        <v>694</v>
      </c>
      <c r="Q67" s="101" t="s">
        <v>695</v>
      </c>
      <c r="R67" s="101" t="s">
        <v>588</v>
      </c>
    </row>
    <row r="68" spans="1:18" x14ac:dyDescent="0.25">
      <c r="A68" s="106" t="s">
        <v>253</v>
      </c>
      <c r="B68" s="101" t="s">
        <v>254</v>
      </c>
      <c r="C68" s="102">
        <v>43175</v>
      </c>
      <c r="D68" s="108">
        <v>100300</v>
      </c>
      <c r="E68" s="101" t="s">
        <v>508</v>
      </c>
      <c r="F68" s="106">
        <v>99</v>
      </c>
      <c r="G68" s="101" t="s">
        <v>321</v>
      </c>
      <c r="H68" s="106" t="s">
        <v>250</v>
      </c>
      <c r="I68" s="106">
        <v>5</v>
      </c>
      <c r="J68" s="107">
        <v>300</v>
      </c>
      <c r="K68" s="107">
        <f t="shared" si="5"/>
        <v>1500</v>
      </c>
      <c r="L68" s="109">
        <v>42867</v>
      </c>
      <c r="M68" s="109" t="s">
        <v>372</v>
      </c>
      <c r="N68" s="177">
        <v>5</v>
      </c>
      <c r="O68" s="107">
        <f t="shared" si="4"/>
        <v>1500</v>
      </c>
      <c r="P68" s="103" t="s">
        <v>696</v>
      </c>
      <c r="Q68" s="101" t="s">
        <v>697</v>
      </c>
      <c r="R68" s="101" t="s">
        <v>588</v>
      </c>
    </row>
    <row r="69" spans="1:18" x14ac:dyDescent="0.25">
      <c r="A69" s="106" t="s">
        <v>253</v>
      </c>
      <c r="B69" s="101" t="s">
        <v>254</v>
      </c>
      <c r="C69" s="102">
        <v>43175</v>
      </c>
      <c r="D69" s="108">
        <v>100300</v>
      </c>
      <c r="E69" s="101" t="s">
        <v>508</v>
      </c>
      <c r="F69" s="106">
        <v>100</v>
      </c>
      <c r="G69" s="101" t="s">
        <v>322</v>
      </c>
      <c r="H69" s="106" t="s">
        <v>250</v>
      </c>
      <c r="I69" s="106">
        <v>10</v>
      </c>
      <c r="J69" s="107">
        <v>72.81</v>
      </c>
      <c r="K69" s="107">
        <f t="shared" si="5"/>
        <v>728.1</v>
      </c>
      <c r="L69" s="109">
        <v>42867</v>
      </c>
      <c r="M69" s="109" t="s">
        <v>372</v>
      </c>
      <c r="N69" s="177">
        <v>10</v>
      </c>
      <c r="O69" s="107">
        <f t="shared" si="4"/>
        <v>728.1</v>
      </c>
      <c r="P69" s="103" t="s">
        <v>696</v>
      </c>
      <c r="Q69" s="101" t="s">
        <v>697</v>
      </c>
      <c r="R69" s="101" t="s">
        <v>588</v>
      </c>
    </row>
    <row r="70" spans="1:18" x14ac:dyDescent="0.25">
      <c r="A70" s="106" t="s">
        <v>253</v>
      </c>
      <c r="B70" s="101" t="s">
        <v>254</v>
      </c>
      <c r="C70" s="102">
        <v>43175</v>
      </c>
      <c r="D70" s="108">
        <v>100300</v>
      </c>
      <c r="E70" s="101" t="s">
        <v>508</v>
      </c>
      <c r="F70" s="106">
        <v>101</v>
      </c>
      <c r="G70" s="101" t="s">
        <v>323</v>
      </c>
      <c r="H70" s="106" t="s">
        <v>250</v>
      </c>
      <c r="I70" s="106">
        <v>10</v>
      </c>
      <c r="J70" s="107">
        <v>122.99</v>
      </c>
      <c r="K70" s="107">
        <f t="shared" si="5"/>
        <v>1229.8999999999999</v>
      </c>
      <c r="L70" s="109">
        <v>42867</v>
      </c>
      <c r="M70" s="109" t="s">
        <v>372</v>
      </c>
      <c r="N70" s="177">
        <v>10</v>
      </c>
      <c r="O70" s="107">
        <f t="shared" si="4"/>
        <v>1229.8999999999999</v>
      </c>
      <c r="P70" s="103" t="s">
        <v>696</v>
      </c>
      <c r="Q70" s="101" t="s">
        <v>697</v>
      </c>
      <c r="R70" s="101" t="s">
        <v>588</v>
      </c>
    </row>
    <row r="71" spans="1:18" x14ac:dyDescent="0.25">
      <c r="A71" s="106" t="s">
        <v>253</v>
      </c>
      <c r="B71" s="101" t="s">
        <v>254</v>
      </c>
      <c r="C71" s="102">
        <v>43175</v>
      </c>
      <c r="D71" s="108">
        <v>100300</v>
      </c>
      <c r="E71" s="101" t="s">
        <v>508</v>
      </c>
      <c r="F71" s="106">
        <v>102</v>
      </c>
      <c r="G71" s="101" t="s">
        <v>324</v>
      </c>
      <c r="H71" s="106" t="s">
        <v>250</v>
      </c>
      <c r="I71" s="106">
        <v>10</v>
      </c>
      <c r="J71" s="107">
        <v>150</v>
      </c>
      <c r="K71" s="107">
        <f t="shared" si="5"/>
        <v>1500</v>
      </c>
      <c r="L71" s="109">
        <v>42867</v>
      </c>
      <c r="M71" s="109" t="s">
        <v>372</v>
      </c>
      <c r="N71" s="177">
        <v>10</v>
      </c>
      <c r="O71" s="107">
        <f t="shared" si="4"/>
        <v>1500</v>
      </c>
      <c r="P71" s="103" t="s">
        <v>696</v>
      </c>
      <c r="Q71" s="101" t="s">
        <v>697</v>
      </c>
      <c r="R71" s="101" t="s">
        <v>588</v>
      </c>
    </row>
    <row r="72" spans="1:18" ht="60" x14ac:dyDescent="0.25">
      <c r="A72" s="106" t="s">
        <v>253</v>
      </c>
      <c r="B72" s="101" t="s">
        <v>254</v>
      </c>
      <c r="C72" s="102">
        <v>43175</v>
      </c>
      <c r="D72" s="108">
        <v>100300</v>
      </c>
      <c r="E72" s="101" t="s">
        <v>508</v>
      </c>
      <c r="F72" s="106">
        <v>103</v>
      </c>
      <c r="G72" s="101" t="s">
        <v>325</v>
      </c>
      <c r="H72" s="106" t="s">
        <v>250</v>
      </c>
      <c r="I72" s="106">
        <v>5</v>
      </c>
      <c r="J72" s="107">
        <v>51.7</v>
      </c>
      <c r="K72" s="107">
        <f t="shared" si="5"/>
        <v>258.5</v>
      </c>
      <c r="L72" s="109">
        <v>42867</v>
      </c>
      <c r="M72" s="106" t="s">
        <v>365</v>
      </c>
      <c r="N72" s="177">
        <v>5</v>
      </c>
      <c r="O72" s="107">
        <f t="shared" si="4"/>
        <v>258.5</v>
      </c>
      <c r="P72" s="103" t="s">
        <v>680</v>
      </c>
      <c r="Q72" s="101" t="s">
        <v>681</v>
      </c>
      <c r="R72" s="101" t="s">
        <v>588</v>
      </c>
    </row>
    <row r="73" spans="1:18" ht="60" x14ac:dyDescent="0.25">
      <c r="A73" s="106" t="s">
        <v>253</v>
      </c>
      <c r="B73" s="101" t="s">
        <v>254</v>
      </c>
      <c r="C73" s="102">
        <v>43175</v>
      </c>
      <c r="D73" s="108">
        <v>100300</v>
      </c>
      <c r="E73" s="101" t="s">
        <v>508</v>
      </c>
      <c r="F73" s="106">
        <v>104</v>
      </c>
      <c r="G73" s="101" t="s">
        <v>326</v>
      </c>
      <c r="H73" s="106" t="s">
        <v>250</v>
      </c>
      <c r="I73" s="106">
        <v>5</v>
      </c>
      <c r="J73" s="107">
        <v>70</v>
      </c>
      <c r="K73" s="107">
        <f t="shared" si="5"/>
        <v>350</v>
      </c>
      <c r="L73" s="109" t="s">
        <v>250</v>
      </c>
      <c r="M73" s="109" t="s">
        <v>250</v>
      </c>
      <c r="N73" s="177" t="s">
        <v>250</v>
      </c>
      <c r="O73" s="107" t="s">
        <v>250</v>
      </c>
      <c r="P73" s="109" t="s">
        <v>250</v>
      </c>
      <c r="Q73" s="109" t="s">
        <v>250</v>
      </c>
      <c r="R73" s="101" t="s">
        <v>572</v>
      </c>
    </row>
    <row r="74" spans="1:18" ht="60" x14ac:dyDescent="0.25">
      <c r="A74" s="106" t="s">
        <v>253</v>
      </c>
      <c r="B74" s="101" t="s">
        <v>254</v>
      </c>
      <c r="C74" s="102">
        <v>43175</v>
      </c>
      <c r="D74" s="108">
        <v>100300</v>
      </c>
      <c r="E74" s="101" t="s">
        <v>508</v>
      </c>
      <c r="F74" s="106">
        <v>105</v>
      </c>
      <c r="G74" s="101" t="s">
        <v>327</v>
      </c>
      <c r="H74" s="106" t="s">
        <v>250</v>
      </c>
      <c r="I74" s="106">
        <v>2</v>
      </c>
      <c r="J74" s="107">
        <v>100</v>
      </c>
      <c r="K74" s="107">
        <f t="shared" si="5"/>
        <v>200</v>
      </c>
      <c r="L74" s="109">
        <v>42867</v>
      </c>
      <c r="M74" s="106" t="s">
        <v>365</v>
      </c>
      <c r="N74" s="177">
        <v>2</v>
      </c>
      <c r="O74" s="107">
        <f>N74*J74</f>
        <v>200</v>
      </c>
      <c r="P74" s="103" t="s">
        <v>680</v>
      </c>
      <c r="Q74" s="101" t="s">
        <v>681</v>
      </c>
      <c r="R74" s="101" t="s">
        <v>588</v>
      </c>
    </row>
    <row r="75" spans="1:18" ht="135" x14ac:dyDescent="0.25">
      <c r="A75" s="106" t="s">
        <v>253</v>
      </c>
      <c r="B75" s="101" t="s">
        <v>254</v>
      </c>
      <c r="C75" s="102">
        <v>43175</v>
      </c>
      <c r="D75" s="108">
        <v>100300</v>
      </c>
      <c r="E75" s="101" t="s">
        <v>508</v>
      </c>
      <c r="F75" s="106">
        <v>107</v>
      </c>
      <c r="G75" s="101" t="s">
        <v>328</v>
      </c>
      <c r="H75" s="106" t="s">
        <v>250</v>
      </c>
      <c r="I75" s="106">
        <v>13</v>
      </c>
      <c r="J75" s="107">
        <v>11.68</v>
      </c>
      <c r="K75" s="107">
        <f t="shared" si="5"/>
        <v>151.84</v>
      </c>
      <c r="L75" s="109" t="s">
        <v>250</v>
      </c>
      <c r="M75" s="109" t="s">
        <v>250</v>
      </c>
      <c r="N75" s="177" t="s">
        <v>250</v>
      </c>
      <c r="O75" s="107" t="s">
        <v>250</v>
      </c>
      <c r="P75" s="109" t="s">
        <v>250</v>
      </c>
      <c r="Q75" s="109" t="s">
        <v>250</v>
      </c>
      <c r="R75" s="101" t="s">
        <v>572</v>
      </c>
    </row>
    <row r="76" spans="1:18" ht="45" x14ac:dyDescent="0.25">
      <c r="A76" s="106" t="s">
        <v>253</v>
      </c>
      <c r="B76" s="101" t="s">
        <v>254</v>
      </c>
      <c r="C76" s="102">
        <v>43175</v>
      </c>
      <c r="D76" s="108">
        <v>100300</v>
      </c>
      <c r="E76" s="101" t="s">
        <v>508</v>
      </c>
      <c r="F76" s="106">
        <v>108</v>
      </c>
      <c r="G76" s="101" t="s">
        <v>329</v>
      </c>
      <c r="H76" s="106" t="s">
        <v>250</v>
      </c>
      <c r="I76" s="106">
        <v>180</v>
      </c>
      <c r="J76" s="107">
        <v>1.5</v>
      </c>
      <c r="K76" s="107">
        <f t="shared" si="5"/>
        <v>270</v>
      </c>
      <c r="L76" s="109">
        <v>42867</v>
      </c>
      <c r="M76" s="106" t="s">
        <v>373</v>
      </c>
      <c r="N76" s="177">
        <v>180</v>
      </c>
      <c r="O76" s="107">
        <f t="shared" ref="O76:O86" si="6">N76*J76</f>
        <v>270</v>
      </c>
      <c r="P76" s="103" t="s">
        <v>680</v>
      </c>
      <c r="Q76" s="101" t="s">
        <v>698</v>
      </c>
      <c r="R76" s="101" t="s">
        <v>588</v>
      </c>
    </row>
    <row r="77" spans="1:18" ht="30" x14ac:dyDescent="0.25">
      <c r="A77" s="106" t="s">
        <v>253</v>
      </c>
      <c r="B77" s="101" t="s">
        <v>254</v>
      </c>
      <c r="C77" s="102">
        <v>43175</v>
      </c>
      <c r="D77" s="108">
        <v>100300</v>
      </c>
      <c r="E77" s="101" t="s">
        <v>508</v>
      </c>
      <c r="F77" s="106">
        <v>110</v>
      </c>
      <c r="G77" s="101" t="s">
        <v>330</v>
      </c>
      <c r="H77" s="106" t="s">
        <v>250</v>
      </c>
      <c r="I77" s="106">
        <v>500</v>
      </c>
      <c r="J77" s="107">
        <v>11.63</v>
      </c>
      <c r="K77" s="107">
        <f t="shared" si="5"/>
        <v>5815</v>
      </c>
      <c r="L77" s="109">
        <v>42867</v>
      </c>
      <c r="M77" s="106" t="s">
        <v>373</v>
      </c>
      <c r="N77" s="177">
        <v>500</v>
      </c>
      <c r="O77" s="107">
        <f t="shared" si="6"/>
        <v>5815</v>
      </c>
      <c r="P77" s="103" t="s">
        <v>680</v>
      </c>
      <c r="Q77" s="101" t="s">
        <v>698</v>
      </c>
      <c r="R77" s="101" t="s">
        <v>588</v>
      </c>
    </row>
    <row r="78" spans="1:18" ht="30" x14ac:dyDescent="0.25">
      <c r="A78" s="106" t="s">
        <v>253</v>
      </c>
      <c r="B78" s="101" t="s">
        <v>254</v>
      </c>
      <c r="C78" s="102">
        <v>43175</v>
      </c>
      <c r="D78" s="108">
        <v>100300</v>
      </c>
      <c r="E78" s="101" t="s">
        <v>508</v>
      </c>
      <c r="F78" s="106">
        <v>111</v>
      </c>
      <c r="G78" s="101" t="s">
        <v>331</v>
      </c>
      <c r="H78" s="106" t="s">
        <v>250</v>
      </c>
      <c r="I78" s="106">
        <v>100</v>
      </c>
      <c r="J78" s="107">
        <v>2.04</v>
      </c>
      <c r="K78" s="107">
        <f t="shared" si="5"/>
        <v>204</v>
      </c>
      <c r="L78" s="109">
        <v>42867</v>
      </c>
      <c r="M78" s="109" t="s">
        <v>381</v>
      </c>
      <c r="N78" s="177">
        <v>100</v>
      </c>
      <c r="O78" s="107">
        <f t="shared" si="6"/>
        <v>204</v>
      </c>
      <c r="P78" s="103" t="s">
        <v>692</v>
      </c>
      <c r="Q78" s="101" t="s">
        <v>693</v>
      </c>
      <c r="R78" s="101" t="s">
        <v>588</v>
      </c>
    </row>
    <row r="79" spans="1:18" ht="30" x14ac:dyDescent="0.25">
      <c r="A79" s="106" t="s">
        <v>253</v>
      </c>
      <c r="B79" s="101" t="s">
        <v>254</v>
      </c>
      <c r="C79" s="102">
        <v>43175</v>
      </c>
      <c r="D79" s="108">
        <v>100300</v>
      </c>
      <c r="E79" s="101" t="s">
        <v>508</v>
      </c>
      <c r="F79" s="106">
        <v>113</v>
      </c>
      <c r="G79" s="101" t="s">
        <v>332</v>
      </c>
      <c r="H79" s="106" t="s">
        <v>250</v>
      </c>
      <c r="I79" s="106">
        <v>50</v>
      </c>
      <c r="J79" s="107">
        <v>12.54</v>
      </c>
      <c r="K79" s="107">
        <f t="shared" si="5"/>
        <v>627</v>
      </c>
      <c r="L79" s="109">
        <v>42867</v>
      </c>
      <c r="M79" s="109" t="s">
        <v>381</v>
      </c>
      <c r="N79" s="177">
        <v>50</v>
      </c>
      <c r="O79" s="107">
        <f t="shared" si="6"/>
        <v>627</v>
      </c>
      <c r="P79" s="103" t="s">
        <v>692</v>
      </c>
      <c r="Q79" s="101" t="s">
        <v>693</v>
      </c>
      <c r="R79" s="101" t="s">
        <v>588</v>
      </c>
    </row>
    <row r="80" spans="1:18" ht="30" x14ac:dyDescent="0.25">
      <c r="A80" s="106" t="s">
        <v>253</v>
      </c>
      <c r="B80" s="101" t="s">
        <v>254</v>
      </c>
      <c r="C80" s="102">
        <v>43175</v>
      </c>
      <c r="D80" s="108">
        <v>100300</v>
      </c>
      <c r="E80" s="101" t="s">
        <v>508</v>
      </c>
      <c r="F80" s="106">
        <v>114</v>
      </c>
      <c r="G80" s="101" t="s">
        <v>333</v>
      </c>
      <c r="H80" s="106" t="s">
        <v>250</v>
      </c>
      <c r="I80" s="106">
        <v>20</v>
      </c>
      <c r="J80" s="107">
        <v>124</v>
      </c>
      <c r="K80" s="107">
        <f t="shared" si="5"/>
        <v>2480</v>
      </c>
      <c r="L80" s="109">
        <v>42867</v>
      </c>
      <c r="M80" s="106" t="s">
        <v>374</v>
      </c>
      <c r="N80" s="177">
        <v>20</v>
      </c>
      <c r="O80" s="107">
        <f t="shared" si="6"/>
        <v>2480</v>
      </c>
      <c r="P80" s="103" t="s">
        <v>699</v>
      </c>
      <c r="Q80" s="101" t="s">
        <v>700</v>
      </c>
      <c r="R80" s="101" t="s">
        <v>588</v>
      </c>
    </row>
    <row r="81" spans="1:18" ht="30" x14ac:dyDescent="0.25">
      <c r="A81" s="106" t="s">
        <v>253</v>
      </c>
      <c r="B81" s="101" t="s">
        <v>254</v>
      </c>
      <c r="C81" s="102">
        <v>43175</v>
      </c>
      <c r="D81" s="108">
        <v>100300</v>
      </c>
      <c r="E81" s="101" t="s">
        <v>508</v>
      </c>
      <c r="F81" s="106">
        <v>115</v>
      </c>
      <c r="G81" s="101" t="s">
        <v>334</v>
      </c>
      <c r="H81" s="106" t="s">
        <v>250</v>
      </c>
      <c r="I81" s="106">
        <v>20</v>
      </c>
      <c r="J81" s="107">
        <v>30.8</v>
      </c>
      <c r="K81" s="107">
        <f t="shared" si="5"/>
        <v>616</v>
      </c>
      <c r="L81" s="109">
        <v>42867</v>
      </c>
      <c r="M81" s="106" t="s">
        <v>374</v>
      </c>
      <c r="N81" s="177">
        <v>20</v>
      </c>
      <c r="O81" s="107">
        <f t="shared" si="6"/>
        <v>616</v>
      </c>
      <c r="P81" s="103" t="s">
        <v>699</v>
      </c>
      <c r="Q81" s="101" t="s">
        <v>700</v>
      </c>
      <c r="R81" s="101" t="s">
        <v>588</v>
      </c>
    </row>
    <row r="82" spans="1:18" x14ac:dyDescent="0.25">
      <c r="A82" s="106" t="s">
        <v>253</v>
      </c>
      <c r="B82" s="101" t="s">
        <v>254</v>
      </c>
      <c r="C82" s="102">
        <v>43175</v>
      </c>
      <c r="D82" s="108">
        <v>100300</v>
      </c>
      <c r="E82" s="101" t="s">
        <v>508</v>
      </c>
      <c r="F82" s="106">
        <v>116</v>
      </c>
      <c r="G82" s="101" t="s">
        <v>335</v>
      </c>
      <c r="H82" s="106" t="s">
        <v>250</v>
      </c>
      <c r="I82" s="106">
        <v>20</v>
      </c>
      <c r="J82" s="107">
        <v>93.5</v>
      </c>
      <c r="K82" s="107">
        <f t="shared" si="5"/>
        <v>1870</v>
      </c>
      <c r="L82" s="109">
        <v>42867</v>
      </c>
      <c r="M82" s="106" t="s">
        <v>374</v>
      </c>
      <c r="N82" s="177">
        <v>20</v>
      </c>
      <c r="O82" s="107">
        <f t="shared" si="6"/>
        <v>1870</v>
      </c>
      <c r="P82" s="103" t="s">
        <v>699</v>
      </c>
      <c r="Q82" s="101" t="s">
        <v>700</v>
      </c>
      <c r="R82" s="101" t="s">
        <v>588</v>
      </c>
    </row>
    <row r="83" spans="1:18" ht="30" x14ac:dyDescent="0.25">
      <c r="A83" s="106" t="s">
        <v>253</v>
      </c>
      <c r="B83" s="101" t="s">
        <v>254</v>
      </c>
      <c r="C83" s="102">
        <v>43175</v>
      </c>
      <c r="D83" s="108">
        <v>100300</v>
      </c>
      <c r="E83" s="101" t="s">
        <v>508</v>
      </c>
      <c r="F83" s="106">
        <v>120</v>
      </c>
      <c r="G83" s="101" t="s">
        <v>336</v>
      </c>
      <c r="H83" s="106" t="s">
        <v>250</v>
      </c>
      <c r="I83" s="106">
        <v>100</v>
      </c>
      <c r="J83" s="107">
        <v>3.89</v>
      </c>
      <c r="K83" s="107">
        <f t="shared" si="5"/>
        <v>389</v>
      </c>
      <c r="L83" s="109">
        <v>42867</v>
      </c>
      <c r="M83" s="106" t="s">
        <v>373</v>
      </c>
      <c r="N83" s="177">
        <v>100</v>
      </c>
      <c r="O83" s="107">
        <f t="shared" si="6"/>
        <v>389</v>
      </c>
      <c r="P83" s="103" t="s">
        <v>680</v>
      </c>
      <c r="Q83" s="101" t="s">
        <v>698</v>
      </c>
      <c r="R83" s="101" t="s">
        <v>588</v>
      </c>
    </row>
    <row r="84" spans="1:18" ht="30" x14ac:dyDescent="0.25">
      <c r="A84" s="106" t="s">
        <v>253</v>
      </c>
      <c r="B84" s="101" t="s">
        <v>254</v>
      </c>
      <c r="C84" s="102">
        <v>43175</v>
      </c>
      <c r="D84" s="108">
        <v>100300</v>
      </c>
      <c r="E84" s="101" t="s">
        <v>508</v>
      </c>
      <c r="F84" s="106">
        <v>121</v>
      </c>
      <c r="G84" s="101" t="s">
        <v>337</v>
      </c>
      <c r="H84" s="106" t="s">
        <v>250</v>
      </c>
      <c r="I84" s="106">
        <v>100</v>
      </c>
      <c r="J84" s="107">
        <v>2.13</v>
      </c>
      <c r="K84" s="107">
        <f t="shared" si="5"/>
        <v>213</v>
      </c>
      <c r="L84" s="109">
        <v>42867</v>
      </c>
      <c r="M84" s="106" t="s">
        <v>373</v>
      </c>
      <c r="N84" s="177">
        <v>100</v>
      </c>
      <c r="O84" s="107">
        <f t="shared" si="6"/>
        <v>213</v>
      </c>
      <c r="P84" s="103" t="s">
        <v>680</v>
      </c>
      <c r="Q84" s="101" t="s">
        <v>698</v>
      </c>
      <c r="R84" s="101" t="s">
        <v>588</v>
      </c>
    </row>
    <row r="85" spans="1:18" ht="30" x14ac:dyDescent="0.25">
      <c r="A85" s="106" t="s">
        <v>253</v>
      </c>
      <c r="B85" s="101" t="s">
        <v>254</v>
      </c>
      <c r="C85" s="102">
        <v>43175</v>
      </c>
      <c r="D85" s="108">
        <v>100300</v>
      </c>
      <c r="E85" s="101" t="s">
        <v>508</v>
      </c>
      <c r="F85" s="106">
        <v>128</v>
      </c>
      <c r="G85" s="101" t="s">
        <v>338</v>
      </c>
      <c r="H85" s="106" t="s">
        <v>250</v>
      </c>
      <c r="I85" s="106">
        <v>4</v>
      </c>
      <c r="J85" s="107">
        <v>195.8</v>
      </c>
      <c r="K85" s="107">
        <f t="shared" si="5"/>
        <v>783.2</v>
      </c>
      <c r="L85" s="109">
        <v>42867</v>
      </c>
      <c r="M85" s="106" t="s">
        <v>370</v>
      </c>
      <c r="N85" s="177">
        <v>4</v>
      </c>
      <c r="O85" s="107">
        <f t="shared" si="6"/>
        <v>783.2</v>
      </c>
      <c r="P85" s="103" t="s">
        <v>690</v>
      </c>
      <c r="Q85" s="101" t="s">
        <v>691</v>
      </c>
      <c r="R85" s="101" t="s">
        <v>588</v>
      </c>
    </row>
    <row r="86" spans="1:18" ht="45" x14ac:dyDescent="0.25">
      <c r="A86" s="106" t="s">
        <v>253</v>
      </c>
      <c r="B86" s="101" t="s">
        <v>254</v>
      </c>
      <c r="C86" s="102">
        <v>43175</v>
      </c>
      <c r="D86" s="108">
        <v>100300</v>
      </c>
      <c r="E86" s="101" t="s">
        <v>508</v>
      </c>
      <c r="F86" s="106">
        <v>133</v>
      </c>
      <c r="G86" s="101" t="s">
        <v>339</v>
      </c>
      <c r="H86" s="106" t="s">
        <v>250</v>
      </c>
      <c r="I86" s="106">
        <v>50</v>
      </c>
      <c r="J86" s="107">
        <v>9.7100000000000009</v>
      </c>
      <c r="K86" s="107">
        <f t="shared" si="5"/>
        <v>485.50000000000006</v>
      </c>
      <c r="L86" s="109">
        <v>42867</v>
      </c>
      <c r="M86" s="106" t="s">
        <v>373</v>
      </c>
      <c r="N86" s="177">
        <v>50</v>
      </c>
      <c r="O86" s="107">
        <f t="shared" si="6"/>
        <v>485.50000000000006</v>
      </c>
      <c r="P86" s="103" t="s">
        <v>680</v>
      </c>
      <c r="Q86" s="101" t="s">
        <v>698</v>
      </c>
      <c r="R86" s="101" t="s">
        <v>588</v>
      </c>
    </row>
    <row r="87" spans="1:18" ht="45" x14ac:dyDescent="0.25">
      <c r="A87" s="106" t="s">
        <v>253</v>
      </c>
      <c r="B87" s="101" t="s">
        <v>254</v>
      </c>
      <c r="C87" s="102">
        <v>43175</v>
      </c>
      <c r="D87" s="108">
        <v>100300</v>
      </c>
      <c r="E87" s="101" t="s">
        <v>508</v>
      </c>
      <c r="F87" s="106">
        <v>135</v>
      </c>
      <c r="G87" s="101" t="s">
        <v>340</v>
      </c>
      <c r="H87" s="106" t="s">
        <v>250</v>
      </c>
      <c r="I87" s="106">
        <v>100</v>
      </c>
      <c r="J87" s="107">
        <v>23.5</v>
      </c>
      <c r="K87" s="107">
        <f t="shared" si="5"/>
        <v>2350</v>
      </c>
      <c r="L87" s="109" t="s">
        <v>250</v>
      </c>
      <c r="M87" s="109" t="s">
        <v>250</v>
      </c>
      <c r="N87" s="177" t="s">
        <v>250</v>
      </c>
      <c r="O87" s="107" t="s">
        <v>250</v>
      </c>
      <c r="P87" s="109" t="s">
        <v>250</v>
      </c>
      <c r="Q87" s="109" t="s">
        <v>250</v>
      </c>
      <c r="R87" s="101" t="s">
        <v>572</v>
      </c>
    </row>
    <row r="88" spans="1:18" ht="60" x14ac:dyDescent="0.25">
      <c r="A88" s="106" t="s">
        <v>253</v>
      </c>
      <c r="B88" s="101" t="s">
        <v>254</v>
      </c>
      <c r="C88" s="102">
        <v>43175</v>
      </c>
      <c r="D88" s="108">
        <v>100300</v>
      </c>
      <c r="E88" s="101" t="s">
        <v>508</v>
      </c>
      <c r="F88" s="106">
        <v>137</v>
      </c>
      <c r="G88" s="101" t="s">
        <v>341</v>
      </c>
      <c r="H88" s="106" t="s">
        <v>250</v>
      </c>
      <c r="I88" s="106">
        <v>100</v>
      </c>
      <c r="J88" s="107">
        <v>7.9</v>
      </c>
      <c r="K88" s="107">
        <f t="shared" si="5"/>
        <v>790</v>
      </c>
      <c r="L88" s="109">
        <v>42867</v>
      </c>
      <c r="M88" s="106" t="s">
        <v>373</v>
      </c>
      <c r="N88" s="177">
        <v>100</v>
      </c>
      <c r="O88" s="107">
        <f>N88*J88</f>
        <v>790</v>
      </c>
      <c r="P88" s="103" t="s">
        <v>680</v>
      </c>
      <c r="Q88" s="101" t="s">
        <v>698</v>
      </c>
      <c r="R88" s="101" t="s">
        <v>588</v>
      </c>
    </row>
    <row r="89" spans="1:18" ht="30" x14ac:dyDescent="0.25">
      <c r="A89" s="106" t="s">
        <v>253</v>
      </c>
      <c r="B89" s="101" t="s">
        <v>254</v>
      </c>
      <c r="C89" s="102">
        <v>43175</v>
      </c>
      <c r="D89" s="108">
        <v>100300</v>
      </c>
      <c r="E89" s="101" t="s">
        <v>508</v>
      </c>
      <c r="F89" s="106">
        <v>138</v>
      </c>
      <c r="G89" s="101" t="s">
        <v>342</v>
      </c>
      <c r="H89" s="106" t="s">
        <v>250</v>
      </c>
      <c r="I89" s="106">
        <v>500</v>
      </c>
      <c r="J89" s="107">
        <v>4.7</v>
      </c>
      <c r="K89" s="107">
        <f t="shared" si="5"/>
        <v>2350</v>
      </c>
      <c r="L89" s="109">
        <v>42867</v>
      </c>
      <c r="M89" s="109" t="s">
        <v>371</v>
      </c>
      <c r="N89" s="177">
        <v>500</v>
      </c>
      <c r="O89" s="107">
        <f>N89*J89</f>
        <v>2350</v>
      </c>
      <c r="P89" s="103" t="s">
        <v>694</v>
      </c>
      <c r="Q89" s="101" t="s">
        <v>695</v>
      </c>
      <c r="R89" s="101" t="s">
        <v>588</v>
      </c>
    </row>
    <row r="90" spans="1:18" ht="30" x14ac:dyDescent="0.25">
      <c r="A90" s="106" t="s">
        <v>253</v>
      </c>
      <c r="B90" s="101" t="s">
        <v>254</v>
      </c>
      <c r="C90" s="102">
        <v>43175</v>
      </c>
      <c r="D90" s="108">
        <v>100300</v>
      </c>
      <c r="E90" s="101" t="s">
        <v>508</v>
      </c>
      <c r="F90" s="106">
        <v>139</v>
      </c>
      <c r="G90" s="101" t="s">
        <v>343</v>
      </c>
      <c r="H90" s="106" t="s">
        <v>250</v>
      </c>
      <c r="I90" s="106">
        <v>50</v>
      </c>
      <c r="J90" s="107">
        <v>4.0999999999999996</v>
      </c>
      <c r="K90" s="107">
        <f t="shared" si="5"/>
        <v>204.99999999999997</v>
      </c>
      <c r="L90" s="109">
        <v>42867</v>
      </c>
      <c r="M90" s="106" t="s">
        <v>373</v>
      </c>
      <c r="N90" s="177">
        <v>50</v>
      </c>
      <c r="O90" s="107">
        <f>N90*J90</f>
        <v>204.99999999999997</v>
      </c>
      <c r="P90" s="103" t="s">
        <v>680</v>
      </c>
      <c r="Q90" s="101" t="s">
        <v>698</v>
      </c>
      <c r="R90" s="101" t="s">
        <v>588</v>
      </c>
    </row>
    <row r="91" spans="1:18" ht="30" x14ac:dyDescent="0.25">
      <c r="A91" s="106" t="s">
        <v>253</v>
      </c>
      <c r="B91" s="101" t="s">
        <v>254</v>
      </c>
      <c r="C91" s="102">
        <v>43175</v>
      </c>
      <c r="D91" s="108">
        <v>100300</v>
      </c>
      <c r="E91" s="101" t="s">
        <v>508</v>
      </c>
      <c r="F91" s="106">
        <v>140</v>
      </c>
      <c r="G91" s="101" t="s">
        <v>344</v>
      </c>
      <c r="H91" s="106" t="s">
        <v>250</v>
      </c>
      <c r="I91" s="106">
        <v>50</v>
      </c>
      <c r="J91" s="107">
        <v>4.3</v>
      </c>
      <c r="K91" s="107">
        <f t="shared" ref="K91:K108" si="7">J91*I91</f>
        <v>215</v>
      </c>
      <c r="L91" s="109">
        <v>42867</v>
      </c>
      <c r="M91" s="106" t="s">
        <v>373</v>
      </c>
      <c r="N91" s="177">
        <v>50</v>
      </c>
      <c r="O91" s="107">
        <f>N91*J91</f>
        <v>215</v>
      </c>
      <c r="P91" s="103" t="s">
        <v>680</v>
      </c>
      <c r="Q91" s="101" t="s">
        <v>698</v>
      </c>
      <c r="R91" s="101" t="s">
        <v>588</v>
      </c>
    </row>
    <row r="92" spans="1:18" ht="30" x14ac:dyDescent="0.25">
      <c r="A92" s="106" t="s">
        <v>253</v>
      </c>
      <c r="B92" s="101" t="s">
        <v>254</v>
      </c>
      <c r="C92" s="102">
        <v>43175</v>
      </c>
      <c r="D92" s="108">
        <v>100300</v>
      </c>
      <c r="E92" s="101" t="s">
        <v>508</v>
      </c>
      <c r="F92" s="106">
        <v>142</v>
      </c>
      <c r="G92" s="101" t="s">
        <v>345</v>
      </c>
      <c r="H92" s="106" t="s">
        <v>250</v>
      </c>
      <c r="I92" s="106">
        <v>300</v>
      </c>
      <c r="J92" s="107">
        <v>15.9</v>
      </c>
      <c r="K92" s="107">
        <f t="shared" si="7"/>
        <v>4770</v>
      </c>
      <c r="L92" s="109" t="s">
        <v>250</v>
      </c>
      <c r="M92" s="109" t="s">
        <v>250</v>
      </c>
      <c r="N92" s="177" t="s">
        <v>250</v>
      </c>
      <c r="O92" s="107" t="s">
        <v>250</v>
      </c>
      <c r="P92" s="109" t="s">
        <v>250</v>
      </c>
      <c r="Q92" s="109" t="s">
        <v>250</v>
      </c>
      <c r="R92" s="101" t="s">
        <v>572</v>
      </c>
    </row>
    <row r="93" spans="1:18" ht="30" x14ac:dyDescent="0.25">
      <c r="A93" s="106" t="s">
        <v>253</v>
      </c>
      <c r="B93" s="101" t="s">
        <v>254</v>
      </c>
      <c r="C93" s="102">
        <v>43175</v>
      </c>
      <c r="D93" s="108">
        <v>100300</v>
      </c>
      <c r="E93" s="101" t="s">
        <v>508</v>
      </c>
      <c r="F93" s="106">
        <v>145</v>
      </c>
      <c r="G93" s="101" t="s">
        <v>346</v>
      </c>
      <c r="H93" s="106" t="s">
        <v>250</v>
      </c>
      <c r="I93" s="106">
        <v>50</v>
      </c>
      <c r="J93" s="107">
        <v>32.909999999999997</v>
      </c>
      <c r="K93" s="107">
        <f t="shared" si="7"/>
        <v>1645.4999999999998</v>
      </c>
      <c r="L93" s="109">
        <v>42867</v>
      </c>
      <c r="M93" s="106" t="s">
        <v>363</v>
      </c>
      <c r="N93" s="177">
        <v>50</v>
      </c>
      <c r="O93" s="107">
        <f t="shared" ref="O93:O118" si="8">N93*J93</f>
        <v>1645.4999999999998</v>
      </c>
      <c r="P93" s="103" t="s">
        <v>676</v>
      </c>
      <c r="Q93" s="101" t="str">
        <f t="shared" ref="Q93:Q95" si="9">$Q$60</f>
        <v>Papeleta 254/2017</v>
      </c>
      <c r="R93" s="101" t="s">
        <v>588</v>
      </c>
    </row>
    <row r="94" spans="1:18" ht="30" x14ac:dyDescent="0.25">
      <c r="A94" s="106" t="s">
        <v>253</v>
      </c>
      <c r="B94" s="101" t="s">
        <v>254</v>
      </c>
      <c r="C94" s="102">
        <v>43175</v>
      </c>
      <c r="D94" s="108">
        <v>100300</v>
      </c>
      <c r="E94" s="101" t="s">
        <v>508</v>
      </c>
      <c r="F94" s="106">
        <v>146</v>
      </c>
      <c r="G94" s="101" t="s">
        <v>347</v>
      </c>
      <c r="H94" s="106" t="s">
        <v>250</v>
      </c>
      <c r="I94" s="106">
        <v>400</v>
      </c>
      <c r="J94" s="107">
        <v>24.28</v>
      </c>
      <c r="K94" s="107">
        <f t="shared" si="7"/>
        <v>9712</v>
      </c>
      <c r="L94" s="109">
        <v>42867</v>
      </c>
      <c r="M94" s="106" t="s">
        <v>363</v>
      </c>
      <c r="N94" s="177">
        <v>400</v>
      </c>
      <c r="O94" s="107">
        <f t="shared" si="8"/>
        <v>9712</v>
      </c>
      <c r="P94" s="103" t="s">
        <v>676</v>
      </c>
      <c r="Q94" s="101" t="str">
        <f t="shared" si="9"/>
        <v>Papeleta 254/2017</v>
      </c>
      <c r="R94" s="101" t="s">
        <v>588</v>
      </c>
    </row>
    <row r="95" spans="1:18" ht="30" x14ac:dyDescent="0.25">
      <c r="A95" s="106" t="s">
        <v>253</v>
      </c>
      <c r="B95" s="101" t="s">
        <v>254</v>
      </c>
      <c r="C95" s="102">
        <v>43175</v>
      </c>
      <c r="D95" s="108">
        <v>100300</v>
      </c>
      <c r="E95" s="101" t="s">
        <v>508</v>
      </c>
      <c r="F95" s="106">
        <v>147</v>
      </c>
      <c r="G95" s="101" t="s">
        <v>348</v>
      </c>
      <c r="H95" s="106" t="s">
        <v>250</v>
      </c>
      <c r="I95" s="106">
        <v>50</v>
      </c>
      <c r="J95" s="107">
        <v>29.37</v>
      </c>
      <c r="K95" s="107">
        <f t="shared" si="7"/>
        <v>1468.5</v>
      </c>
      <c r="L95" s="109">
        <v>42867</v>
      </c>
      <c r="M95" s="106" t="s">
        <v>363</v>
      </c>
      <c r="N95" s="177">
        <v>50</v>
      </c>
      <c r="O95" s="107">
        <f t="shared" si="8"/>
        <v>1468.5</v>
      </c>
      <c r="P95" s="103" t="s">
        <v>676</v>
      </c>
      <c r="Q95" s="101" t="str">
        <f t="shared" si="9"/>
        <v>Papeleta 254/2017</v>
      </c>
      <c r="R95" s="101" t="s">
        <v>588</v>
      </c>
    </row>
    <row r="96" spans="1:18" ht="45" x14ac:dyDescent="0.25">
      <c r="A96" s="106" t="s">
        <v>253</v>
      </c>
      <c r="B96" s="101" t="s">
        <v>254</v>
      </c>
      <c r="C96" s="102">
        <v>43175</v>
      </c>
      <c r="D96" s="108">
        <v>100300</v>
      </c>
      <c r="E96" s="101" t="s">
        <v>508</v>
      </c>
      <c r="F96" s="106">
        <v>151</v>
      </c>
      <c r="G96" s="101" t="s">
        <v>349</v>
      </c>
      <c r="H96" s="106" t="s">
        <v>250</v>
      </c>
      <c r="I96" s="106">
        <v>20</v>
      </c>
      <c r="J96" s="107">
        <v>2.5</v>
      </c>
      <c r="K96" s="107">
        <f t="shared" si="7"/>
        <v>50</v>
      </c>
      <c r="L96" s="109">
        <v>42867</v>
      </c>
      <c r="M96" s="106" t="s">
        <v>373</v>
      </c>
      <c r="N96" s="177">
        <v>20</v>
      </c>
      <c r="O96" s="107">
        <f t="shared" si="8"/>
        <v>50</v>
      </c>
      <c r="P96" s="103" t="s">
        <v>680</v>
      </c>
      <c r="Q96" s="101" t="s">
        <v>698</v>
      </c>
      <c r="R96" s="101" t="s">
        <v>588</v>
      </c>
    </row>
    <row r="97" spans="1:18" ht="30" x14ac:dyDescent="0.25">
      <c r="A97" s="106" t="s">
        <v>253</v>
      </c>
      <c r="B97" s="101" t="s">
        <v>254</v>
      </c>
      <c r="C97" s="102">
        <v>43175</v>
      </c>
      <c r="D97" s="108">
        <v>100300</v>
      </c>
      <c r="E97" s="101" t="s">
        <v>508</v>
      </c>
      <c r="F97" s="106">
        <v>153</v>
      </c>
      <c r="G97" s="101" t="s">
        <v>350</v>
      </c>
      <c r="H97" s="106" t="s">
        <v>250</v>
      </c>
      <c r="I97" s="106">
        <v>50</v>
      </c>
      <c r="J97" s="107">
        <v>10.86</v>
      </c>
      <c r="K97" s="107">
        <f t="shared" si="7"/>
        <v>543</v>
      </c>
      <c r="L97" s="109">
        <v>42867</v>
      </c>
      <c r="M97" s="109" t="s">
        <v>366</v>
      </c>
      <c r="N97" s="177">
        <v>50</v>
      </c>
      <c r="O97" s="107">
        <f t="shared" si="8"/>
        <v>543</v>
      </c>
      <c r="P97" s="103" t="s">
        <v>682</v>
      </c>
      <c r="Q97" s="101" t="s">
        <v>683</v>
      </c>
      <c r="R97" s="101" t="s">
        <v>588</v>
      </c>
    </row>
    <row r="98" spans="1:18" ht="30" x14ac:dyDescent="0.25">
      <c r="A98" s="106" t="s">
        <v>253</v>
      </c>
      <c r="B98" s="101" t="s">
        <v>254</v>
      </c>
      <c r="C98" s="102">
        <v>43175</v>
      </c>
      <c r="D98" s="108">
        <v>100300</v>
      </c>
      <c r="E98" s="101" t="s">
        <v>508</v>
      </c>
      <c r="F98" s="106">
        <v>154</v>
      </c>
      <c r="G98" s="101" t="s">
        <v>351</v>
      </c>
      <c r="H98" s="106" t="s">
        <v>250</v>
      </c>
      <c r="I98" s="106">
        <v>100</v>
      </c>
      <c r="J98" s="107">
        <v>11.82</v>
      </c>
      <c r="K98" s="107">
        <f t="shared" si="7"/>
        <v>1182</v>
      </c>
      <c r="L98" s="109">
        <v>42867</v>
      </c>
      <c r="M98" s="109" t="s">
        <v>366</v>
      </c>
      <c r="N98" s="177">
        <v>100</v>
      </c>
      <c r="O98" s="107">
        <f t="shared" si="8"/>
        <v>1182</v>
      </c>
      <c r="P98" s="103" t="s">
        <v>682</v>
      </c>
      <c r="Q98" s="101" t="s">
        <v>683</v>
      </c>
      <c r="R98" s="101" t="s">
        <v>588</v>
      </c>
    </row>
    <row r="99" spans="1:18" ht="30" x14ac:dyDescent="0.25">
      <c r="A99" s="106" t="s">
        <v>253</v>
      </c>
      <c r="B99" s="101" t="s">
        <v>254</v>
      </c>
      <c r="C99" s="102">
        <v>43175</v>
      </c>
      <c r="D99" s="108">
        <v>100300</v>
      </c>
      <c r="E99" s="101" t="s">
        <v>508</v>
      </c>
      <c r="F99" s="106">
        <v>155</v>
      </c>
      <c r="G99" s="101" t="s">
        <v>352</v>
      </c>
      <c r="H99" s="106" t="s">
        <v>250</v>
      </c>
      <c r="I99" s="106">
        <v>400</v>
      </c>
      <c r="J99" s="107">
        <v>13.2</v>
      </c>
      <c r="K99" s="107">
        <f t="shared" si="7"/>
        <v>5280</v>
      </c>
      <c r="L99" s="109">
        <v>42867</v>
      </c>
      <c r="M99" s="109" t="s">
        <v>366</v>
      </c>
      <c r="N99" s="177">
        <v>400</v>
      </c>
      <c r="O99" s="107">
        <f t="shared" si="8"/>
        <v>5280</v>
      </c>
      <c r="P99" s="103" t="s">
        <v>682</v>
      </c>
      <c r="Q99" s="101" t="s">
        <v>683</v>
      </c>
      <c r="R99" s="101" t="s">
        <v>588</v>
      </c>
    </row>
    <row r="100" spans="1:18" ht="45" x14ac:dyDescent="0.25">
      <c r="A100" s="106" t="s">
        <v>253</v>
      </c>
      <c r="B100" s="101" t="s">
        <v>254</v>
      </c>
      <c r="C100" s="102">
        <v>43175</v>
      </c>
      <c r="D100" s="108">
        <v>100300</v>
      </c>
      <c r="E100" s="101" t="s">
        <v>508</v>
      </c>
      <c r="F100" s="106">
        <v>157</v>
      </c>
      <c r="G100" s="101" t="s">
        <v>353</v>
      </c>
      <c r="H100" s="106" t="s">
        <v>250</v>
      </c>
      <c r="I100" s="106">
        <v>20</v>
      </c>
      <c r="J100" s="107">
        <v>54.35</v>
      </c>
      <c r="K100" s="107">
        <f t="shared" si="7"/>
        <v>1087</v>
      </c>
      <c r="L100" s="109">
        <v>42867</v>
      </c>
      <c r="M100" s="106" t="s">
        <v>367</v>
      </c>
      <c r="N100" s="177">
        <v>20</v>
      </c>
      <c r="O100" s="107">
        <f t="shared" si="8"/>
        <v>1087</v>
      </c>
      <c r="P100" s="103" t="s">
        <v>684</v>
      </c>
      <c r="Q100" s="101" t="s">
        <v>685</v>
      </c>
      <c r="R100" s="101" t="s">
        <v>588</v>
      </c>
    </row>
    <row r="101" spans="1:18" ht="45" x14ac:dyDescent="0.25">
      <c r="A101" s="106" t="s">
        <v>253</v>
      </c>
      <c r="B101" s="101" t="s">
        <v>254</v>
      </c>
      <c r="C101" s="102">
        <v>43175</v>
      </c>
      <c r="D101" s="108">
        <v>100300</v>
      </c>
      <c r="E101" s="101" t="s">
        <v>508</v>
      </c>
      <c r="F101" s="106">
        <v>158</v>
      </c>
      <c r="G101" s="101" t="s">
        <v>354</v>
      </c>
      <c r="H101" s="106" t="s">
        <v>250</v>
      </c>
      <c r="I101" s="106">
        <v>300</v>
      </c>
      <c r="J101" s="107">
        <v>40.51</v>
      </c>
      <c r="K101" s="107">
        <f t="shared" si="7"/>
        <v>12153</v>
      </c>
      <c r="L101" s="109">
        <v>42867</v>
      </c>
      <c r="M101" s="106" t="s">
        <v>367</v>
      </c>
      <c r="N101" s="177">
        <v>300</v>
      </c>
      <c r="O101" s="107">
        <f t="shared" si="8"/>
        <v>12153</v>
      </c>
      <c r="P101" s="103" t="s">
        <v>684</v>
      </c>
      <c r="Q101" s="101" t="s">
        <v>685</v>
      </c>
      <c r="R101" s="101" t="s">
        <v>588</v>
      </c>
    </row>
    <row r="102" spans="1:18" ht="45" x14ac:dyDescent="0.25">
      <c r="A102" s="106" t="s">
        <v>253</v>
      </c>
      <c r="B102" s="101" t="s">
        <v>254</v>
      </c>
      <c r="C102" s="102">
        <v>43175</v>
      </c>
      <c r="D102" s="108">
        <v>100300</v>
      </c>
      <c r="E102" s="101" t="s">
        <v>508</v>
      </c>
      <c r="F102" s="106">
        <v>159</v>
      </c>
      <c r="G102" s="101" t="s">
        <v>355</v>
      </c>
      <c r="H102" s="106" t="s">
        <v>250</v>
      </c>
      <c r="I102" s="106">
        <v>300</v>
      </c>
      <c r="J102" s="107">
        <v>40.51</v>
      </c>
      <c r="K102" s="107">
        <f t="shared" si="7"/>
        <v>12153</v>
      </c>
      <c r="L102" s="109">
        <v>42867</v>
      </c>
      <c r="M102" s="106" t="s">
        <v>367</v>
      </c>
      <c r="N102" s="177">
        <v>300</v>
      </c>
      <c r="O102" s="107">
        <f t="shared" si="8"/>
        <v>12153</v>
      </c>
      <c r="P102" s="103" t="s">
        <v>684</v>
      </c>
      <c r="Q102" s="101" t="s">
        <v>685</v>
      </c>
      <c r="R102" s="101" t="s">
        <v>588</v>
      </c>
    </row>
    <row r="103" spans="1:18" ht="45" x14ac:dyDescent="0.25">
      <c r="A103" s="106" t="s">
        <v>253</v>
      </c>
      <c r="B103" s="101" t="s">
        <v>254</v>
      </c>
      <c r="C103" s="102">
        <v>43175</v>
      </c>
      <c r="D103" s="108">
        <v>100300</v>
      </c>
      <c r="E103" s="101" t="s">
        <v>508</v>
      </c>
      <c r="F103" s="106">
        <v>160</v>
      </c>
      <c r="G103" s="101" t="s">
        <v>356</v>
      </c>
      <c r="H103" s="106" t="s">
        <v>250</v>
      </c>
      <c r="I103" s="106">
        <v>20</v>
      </c>
      <c r="J103" s="107">
        <v>60</v>
      </c>
      <c r="K103" s="107">
        <f t="shared" si="7"/>
        <v>1200</v>
      </c>
      <c r="L103" s="109">
        <v>42867</v>
      </c>
      <c r="M103" s="106" t="s">
        <v>367</v>
      </c>
      <c r="N103" s="177">
        <v>20</v>
      </c>
      <c r="O103" s="107">
        <f t="shared" si="8"/>
        <v>1200</v>
      </c>
      <c r="P103" s="103" t="s">
        <v>684</v>
      </c>
      <c r="Q103" s="101" t="s">
        <v>685</v>
      </c>
      <c r="R103" s="101" t="s">
        <v>588</v>
      </c>
    </row>
    <row r="104" spans="1:18" ht="45" x14ac:dyDescent="0.25">
      <c r="A104" s="106" t="s">
        <v>253</v>
      </c>
      <c r="B104" s="101" t="s">
        <v>254</v>
      </c>
      <c r="C104" s="102">
        <v>43175</v>
      </c>
      <c r="D104" s="108">
        <v>100300</v>
      </c>
      <c r="E104" s="101" t="s">
        <v>508</v>
      </c>
      <c r="F104" s="106">
        <v>161</v>
      </c>
      <c r="G104" s="101" t="s">
        <v>357</v>
      </c>
      <c r="H104" s="106" t="s">
        <v>250</v>
      </c>
      <c r="I104" s="106">
        <v>100</v>
      </c>
      <c r="J104" s="107">
        <v>1.03</v>
      </c>
      <c r="K104" s="107">
        <f t="shared" si="7"/>
        <v>103</v>
      </c>
      <c r="L104" s="109">
        <v>42867</v>
      </c>
      <c r="M104" s="106" t="s">
        <v>373</v>
      </c>
      <c r="N104" s="177">
        <v>100</v>
      </c>
      <c r="O104" s="107">
        <f t="shared" si="8"/>
        <v>103</v>
      </c>
      <c r="P104" s="103" t="s">
        <v>680</v>
      </c>
      <c r="Q104" s="101" t="s">
        <v>698</v>
      </c>
      <c r="R104" s="101" t="s">
        <v>588</v>
      </c>
    </row>
    <row r="105" spans="1:18" ht="30" x14ac:dyDescent="0.25">
      <c r="A105" s="106" t="s">
        <v>253</v>
      </c>
      <c r="B105" s="101" t="s">
        <v>254</v>
      </c>
      <c r="C105" s="102">
        <v>43175</v>
      </c>
      <c r="D105" s="108">
        <v>100300</v>
      </c>
      <c r="E105" s="101" t="s">
        <v>508</v>
      </c>
      <c r="F105" s="106">
        <v>165</v>
      </c>
      <c r="G105" s="101" t="s">
        <v>358</v>
      </c>
      <c r="H105" s="106" t="s">
        <v>250</v>
      </c>
      <c r="I105" s="106">
        <v>50</v>
      </c>
      <c r="J105" s="107">
        <v>2.5</v>
      </c>
      <c r="K105" s="107">
        <f t="shared" si="7"/>
        <v>125</v>
      </c>
      <c r="L105" s="109">
        <v>42867</v>
      </c>
      <c r="M105" s="106" t="s">
        <v>373</v>
      </c>
      <c r="N105" s="177">
        <v>50</v>
      </c>
      <c r="O105" s="107">
        <f t="shared" si="8"/>
        <v>125</v>
      </c>
      <c r="P105" s="103" t="s">
        <v>680</v>
      </c>
      <c r="Q105" s="101" t="s">
        <v>698</v>
      </c>
      <c r="R105" s="101" t="s">
        <v>588</v>
      </c>
    </row>
    <row r="106" spans="1:18" ht="30" x14ac:dyDescent="0.25">
      <c r="A106" s="106" t="s">
        <v>253</v>
      </c>
      <c r="B106" s="101" t="s">
        <v>254</v>
      </c>
      <c r="C106" s="102">
        <v>43175</v>
      </c>
      <c r="D106" s="108">
        <v>100300</v>
      </c>
      <c r="E106" s="101" t="s">
        <v>508</v>
      </c>
      <c r="F106" s="106">
        <v>166</v>
      </c>
      <c r="G106" s="101" t="s">
        <v>359</v>
      </c>
      <c r="H106" s="106" t="s">
        <v>250</v>
      </c>
      <c r="I106" s="106">
        <v>50</v>
      </c>
      <c r="J106" s="107">
        <v>2.79</v>
      </c>
      <c r="K106" s="107">
        <f t="shared" si="7"/>
        <v>139.5</v>
      </c>
      <c r="L106" s="109">
        <v>42867</v>
      </c>
      <c r="M106" s="106" t="s">
        <v>373</v>
      </c>
      <c r="N106" s="177">
        <v>50</v>
      </c>
      <c r="O106" s="107">
        <f t="shared" si="8"/>
        <v>139.5</v>
      </c>
      <c r="P106" s="103" t="s">
        <v>680</v>
      </c>
      <c r="Q106" s="101" t="s">
        <v>698</v>
      </c>
      <c r="R106" s="101" t="s">
        <v>588</v>
      </c>
    </row>
    <row r="107" spans="1:18" ht="60" x14ac:dyDescent="0.25">
      <c r="A107" s="106" t="s">
        <v>253</v>
      </c>
      <c r="B107" s="101" t="s">
        <v>254</v>
      </c>
      <c r="C107" s="102">
        <v>43175</v>
      </c>
      <c r="D107" s="108">
        <v>100300</v>
      </c>
      <c r="E107" s="101" t="s">
        <v>508</v>
      </c>
      <c r="F107" s="106">
        <v>170</v>
      </c>
      <c r="G107" s="101" t="s">
        <v>360</v>
      </c>
      <c r="H107" s="106" t="s">
        <v>250</v>
      </c>
      <c r="I107" s="106">
        <v>30</v>
      </c>
      <c r="J107" s="107">
        <v>3</v>
      </c>
      <c r="K107" s="107">
        <f t="shared" si="7"/>
        <v>90</v>
      </c>
      <c r="L107" s="109">
        <v>42867</v>
      </c>
      <c r="M107" s="106" t="s">
        <v>379</v>
      </c>
      <c r="N107" s="177">
        <v>30</v>
      </c>
      <c r="O107" s="107">
        <f t="shared" si="8"/>
        <v>90</v>
      </c>
      <c r="P107" s="103" t="s">
        <v>709</v>
      </c>
      <c r="Q107" s="101" t="s">
        <v>710</v>
      </c>
      <c r="R107" s="101" t="s">
        <v>588</v>
      </c>
    </row>
    <row r="108" spans="1:18" ht="90" x14ac:dyDescent="0.25">
      <c r="A108" s="106" t="s">
        <v>253</v>
      </c>
      <c r="B108" s="101" t="s">
        <v>254</v>
      </c>
      <c r="C108" s="102">
        <v>43175</v>
      </c>
      <c r="D108" s="108">
        <v>100300</v>
      </c>
      <c r="E108" s="101" t="s">
        <v>508</v>
      </c>
      <c r="F108" s="106">
        <v>171</v>
      </c>
      <c r="G108" s="101" t="s">
        <v>361</v>
      </c>
      <c r="H108" s="106" t="s">
        <v>250</v>
      </c>
      <c r="I108" s="106">
        <v>20</v>
      </c>
      <c r="J108" s="107">
        <v>4.4000000000000004</v>
      </c>
      <c r="K108" s="107">
        <f t="shared" si="7"/>
        <v>88</v>
      </c>
      <c r="L108" s="109">
        <v>42867</v>
      </c>
      <c r="M108" s="106" t="s">
        <v>378</v>
      </c>
      <c r="N108" s="177">
        <v>20</v>
      </c>
      <c r="O108" s="107">
        <f t="shared" si="8"/>
        <v>88</v>
      </c>
      <c r="P108" s="103" t="s">
        <v>707</v>
      </c>
      <c r="Q108" s="101" t="s">
        <v>708</v>
      </c>
      <c r="R108" s="101" t="s">
        <v>588</v>
      </c>
    </row>
    <row r="109" spans="1:18" ht="60" x14ac:dyDescent="0.25">
      <c r="A109" s="106" t="s">
        <v>253</v>
      </c>
      <c r="B109" s="101" t="s">
        <v>254</v>
      </c>
      <c r="C109" s="102">
        <v>43175</v>
      </c>
      <c r="D109" s="108">
        <v>150010</v>
      </c>
      <c r="E109" s="101" t="s">
        <v>507</v>
      </c>
      <c r="F109" s="106">
        <v>78</v>
      </c>
      <c r="G109" s="101" t="str">
        <f>VLOOKUP(F109,Plan1!A$1:I$240,3,FALSE)</f>
        <v>DISJUNTOR, BAIXA TENSÃO, TRIPOLAR DE 70 AMPERES, MODELO DIN.</v>
      </c>
      <c r="H109" s="106" t="s">
        <v>511</v>
      </c>
      <c r="I109" s="108">
        <v>2</v>
      </c>
      <c r="J109" s="107">
        <f>VLOOKUP(F109,Plan1!A$1:I$240,8,FALSE)</f>
        <v>27.58</v>
      </c>
      <c r="K109" s="107">
        <f t="shared" ref="K109:K172" si="10">I109*J109</f>
        <v>55.16</v>
      </c>
      <c r="L109" s="109">
        <v>42930</v>
      </c>
      <c r="M109" s="106" t="s">
        <v>503</v>
      </c>
      <c r="N109" s="177">
        <v>2</v>
      </c>
      <c r="O109" s="107">
        <f t="shared" si="8"/>
        <v>55.16</v>
      </c>
      <c r="P109" s="103">
        <v>43027</v>
      </c>
      <c r="Q109" s="101">
        <v>2295</v>
      </c>
      <c r="R109" s="101" t="s">
        <v>588</v>
      </c>
    </row>
    <row r="110" spans="1:18" ht="75" x14ac:dyDescent="0.25">
      <c r="A110" s="106" t="s">
        <v>253</v>
      </c>
      <c r="B110" s="101" t="s">
        <v>254</v>
      </c>
      <c r="C110" s="102">
        <v>43175</v>
      </c>
      <c r="D110" s="108">
        <v>150010</v>
      </c>
      <c r="E110" s="101" t="s">
        <v>507</v>
      </c>
      <c r="F110" s="106">
        <v>81</v>
      </c>
      <c r="G110" s="101" t="str">
        <f>VLOOKUP(F110,Plan1!A$1:I$240,3,FALSE)</f>
        <v>ELETRODUTO FLEXÍVEL CORRUGADO, POLIETILENO ALTA DENSIDADE COM GUIA DE ARAME GALVANIZADO E FITA DE AVISO ´´PERIGO´´, DIÂMETRO 100 MM, ROLO C/ 50 METROS.</v>
      </c>
      <c r="H110" s="106" t="s">
        <v>511</v>
      </c>
      <c r="I110" s="108">
        <v>1</v>
      </c>
      <c r="J110" s="107">
        <f>VLOOKUP(F110,Plan1!A$1:I$240,8,FALSE)</f>
        <v>278</v>
      </c>
      <c r="K110" s="107">
        <f t="shared" si="10"/>
        <v>278</v>
      </c>
      <c r="L110" s="109">
        <v>42930</v>
      </c>
      <c r="M110" s="106" t="s">
        <v>504</v>
      </c>
      <c r="N110" s="177">
        <v>1</v>
      </c>
      <c r="O110" s="107">
        <f t="shared" si="8"/>
        <v>278</v>
      </c>
      <c r="P110" s="103">
        <v>43384</v>
      </c>
      <c r="Q110" s="101">
        <v>17628</v>
      </c>
      <c r="R110" s="101" t="s">
        <v>588</v>
      </c>
    </row>
    <row r="111" spans="1:18" ht="60" x14ac:dyDescent="0.25">
      <c r="A111" s="106" t="s">
        <v>253</v>
      </c>
      <c r="B111" s="101" t="s">
        <v>254</v>
      </c>
      <c r="C111" s="102">
        <v>43175</v>
      </c>
      <c r="D111" s="108">
        <v>150010</v>
      </c>
      <c r="E111" s="101" t="s">
        <v>507</v>
      </c>
      <c r="F111" s="106">
        <v>90</v>
      </c>
      <c r="G111" s="101" t="str">
        <f>VLOOKUP(F111,Plan1!A$1:I$240,3,FALSE)</f>
        <v>FIO ELETRICO, TIPO FLEXÍVEL, BITOLA 10 MM</v>
      </c>
      <c r="H111" s="106" t="s">
        <v>511</v>
      </c>
      <c r="I111" s="108">
        <v>1</v>
      </c>
      <c r="J111" s="107">
        <f>VLOOKUP(F111,Plan1!A$1:I$240,8,FALSE)</f>
        <v>261.79000000000002</v>
      </c>
      <c r="K111" s="107">
        <f t="shared" si="10"/>
        <v>261.79000000000002</v>
      </c>
      <c r="L111" s="109">
        <v>42930</v>
      </c>
      <c r="M111" s="106" t="s">
        <v>505</v>
      </c>
      <c r="N111" s="177">
        <v>1</v>
      </c>
      <c r="O111" s="107">
        <f t="shared" si="8"/>
        <v>261.79000000000002</v>
      </c>
      <c r="P111" s="103">
        <v>43005</v>
      </c>
      <c r="Q111" s="101">
        <v>4813</v>
      </c>
      <c r="R111" s="101" t="s">
        <v>588</v>
      </c>
    </row>
    <row r="112" spans="1:18" ht="52.5" customHeight="1" x14ac:dyDescent="0.25">
      <c r="A112" s="106" t="s">
        <v>253</v>
      </c>
      <c r="B112" s="101" t="s">
        <v>254</v>
      </c>
      <c r="C112" s="102">
        <v>43175</v>
      </c>
      <c r="D112" s="108">
        <v>100300</v>
      </c>
      <c r="E112" s="101" t="s">
        <v>508</v>
      </c>
      <c r="F112" s="106">
        <v>146</v>
      </c>
      <c r="G112" s="101" t="str">
        <f>VLOOKUP(F112,Plan1!A$1:I$240,3,FALSE)</f>
        <v>LÂMPADA VAPOR DE SÓDIO ALTA PRESSÃO 250 W X 220 V.</v>
      </c>
      <c r="H112" s="106" t="s">
        <v>250</v>
      </c>
      <c r="I112" s="108">
        <v>400</v>
      </c>
      <c r="J112" s="107">
        <f>VLOOKUP(F112,Plan1!A$1:I$240,8,FALSE)</f>
        <v>24.28</v>
      </c>
      <c r="K112" s="107">
        <f t="shared" si="10"/>
        <v>9712</v>
      </c>
      <c r="L112" s="109">
        <v>42916</v>
      </c>
      <c r="M112" s="109" t="s">
        <v>509</v>
      </c>
      <c r="N112" s="177">
        <v>400</v>
      </c>
      <c r="O112" s="107">
        <f t="shared" si="8"/>
        <v>9712</v>
      </c>
      <c r="P112" s="103" t="s">
        <v>250</v>
      </c>
      <c r="Q112" s="101" t="s">
        <v>250</v>
      </c>
      <c r="R112" s="197" t="s">
        <v>713</v>
      </c>
    </row>
    <row r="113" spans="1:18" ht="45" x14ac:dyDescent="0.25">
      <c r="A113" s="106" t="s">
        <v>253</v>
      </c>
      <c r="B113" s="101" t="s">
        <v>254</v>
      </c>
      <c r="C113" s="102">
        <v>43175</v>
      </c>
      <c r="D113" s="108">
        <v>120000</v>
      </c>
      <c r="E113" s="101" t="s">
        <v>510</v>
      </c>
      <c r="F113" s="106">
        <v>43</v>
      </c>
      <c r="G113" s="101" t="str">
        <f>VLOOKUP(F113,Plan1!A$1:I$240,3,FALSE)</f>
        <v>CONTATOR DE POTÊNCIA, MODELO 3 TF44, ACIONAMENTO EM CA, 220V, CATEGORIA DE UTILIZAÇÃO AC2/AC3.</v>
      </c>
      <c r="H113" s="106" t="s">
        <v>512</v>
      </c>
      <c r="I113" s="108">
        <v>3</v>
      </c>
      <c r="J113" s="107">
        <f>VLOOKUP(F113,Plan1!A$1:I$240,8,FALSE)</f>
        <v>83.21</v>
      </c>
      <c r="K113" s="107">
        <f t="shared" si="10"/>
        <v>249.63</v>
      </c>
      <c r="L113" s="109" t="s">
        <v>250</v>
      </c>
      <c r="M113" s="109" t="s">
        <v>250</v>
      </c>
      <c r="N113" s="177" t="s">
        <v>250</v>
      </c>
      <c r="O113" s="107" t="s">
        <v>250</v>
      </c>
      <c r="P113" s="103" t="s">
        <v>250</v>
      </c>
      <c r="Q113" s="101" t="s">
        <v>250</v>
      </c>
      <c r="R113" s="101" t="s">
        <v>572</v>
      </c>
    </row>
    <row r="114" spans="1:18" ht="30" x14ac:dyDescent="0.25">
      <c r="A114" s="106" t="s">
        <v>253</v>
      </c>
      <c r="B114" s="101" t="s">
        <v>254</v>
      </c>
      <c r="C114" s="102">
        <v>43175</v>
      </c>
      <c r="D114" s="108">
        <v>120000</v>
      </c>
      <c r="E114" s="101" t="s">
        <v>510</v>
      </c>
      <c r="F114" s="106">
        <v>44</v>
      </c>
      <c r="G114" s="101" t="str">
        <f>VLOOKUP(F114,Plan1!A$1:I$240,3,FALSE)</f>
        <v>CONTATOR MAGNÉTICO MODELO 3TF44-22, TRIPOLAR,220V, 60 HZ.</v>
      </c>
      <c r="H114" s="106" t="s">
        <v>512</v>
      </c>
      <c r="I114" s="108">
        <v>3</v>
      </c>
      <c r="J114" s="107">
        <f>VLOOKUP(F114,Plan1!A$1:I$240,8,FALSE)</f>
        <v>92.1</v>
      </c>
      <c r="K114" s="107">
        <f t="shared" si="10"/>
        <v>276.29999999999995</v>
      </c>
      <c r="L114" s="109">
        <v>42937</v>
      </c>
      <c r="M114" s="106" t="s">
        <v>556</v>
      </c>
      <c r="N114" s="177">
        <v>3</v>
      </c>
      <c r="O114" s="107">
        <f t="shared" si="8"/>
        <v>276.29999999999995</v>
      </c>
      <c r="P114" s="109">
        <v>42977</v>
      </c>
      <c r="Q114" s="106">
        <v>14</v>
      </c>
      <c r="R114" s="101" t="s">
        <v>588</v>
      </c>
    </row>
    <row r="115" spans="1:18" ht="30" customHeight="1" x14ac:dyDescent="0.25">
      <c r="A115" s="106" t="s">
        <v>253</v>
      </c>
      <c r="B115" s="101" t="s">
        <v>254</v>
      </c>
      <c r="C115" s="102">
        <v>43175</v>
      </c>
      <c r="D115" s="108">
        <v>120000</v>
      </c>
      <c r="E115" s="101" t="s">
        <v>510</v>
      </c>
      <c r="F115" s="106">
        <v>48</v>
      </c>
      <c r="G115" s="101" t="str">
        <f>VLOOKUP(F115,Plan1!A$1:I$240,3,FALSE)</f>
        <v>DISJUNTOR BAIXA TENSÃO, BIPOLAR DE 25 AMPERES TIPO NEMA.</v>
      </c>
      <c r="H115" s="106" t="s">
        <v>512</v>
      </c>
      <c r="I115" s="108">
        <v>4</v>
      </c>
      <c r="J115" s="107">
        <f>VLOOKUP(F115,Plan1!A$1:I$240,8,FALSE)</f>
        <v>37.1</v>
      </c>
      <c r="K115" s="107">
        <f t="shared" si="10"/>
        <v>148.4</v>
      </c>
      <c r="L115" s="109">
        <v>42937</v>
      </c>
      <c r="M115" s="106" t="s">
        <v>546</v>
      </c>
      <c r="N115" s="177">
        <v>4</v>
      </c>
      <c r="O115" s="107">
        <f t="shared" si="8"/>
        <v>148.4</v>
      </c>
      <c r="P115" s="109">
        <v>42999</v>
      </c>
      <c r="Q115" s="106">
        <v>6</v>
      </c>
      <c r="R115" s="101" t="s">
        <v>588</v>
      </c>
    </row>
    <row r="116" spans="1:18" ht="30" x14ac:dyDescent="0.25">
      <c r="A116" s="106" t="s">
        <v>253</v>
      </c>
      <c r="B116" s="101" t="s">
        <v>254</v>
      </c>
      <c r="C116" s="102">
        <v>43175</v>
      </c>
      <c r="D116" s="108">
        <v>120000</v>
      </c>
      <c r="E116" s="101" t="s">
        <v>510</v>
      </c>
      <c r="F116" s="106">
        <v>72</v>
      </c>
      <c r="G116" s="101" t="str">
        <f>VLOOKUP(F116,Plan1!A$1:I$240,3,FALSE)</f>
        <v>DISJUNTOR, BAIXA TENSÃO, TRIPOLAR DE 40 AMPERES, MODELO DIN.</v>
      </c>
      <c r="H116" s="106" t="s">
        <v>512</v>
      </c>
      <c r="I116" s="108">
        <v>4</v>
      </c>
      <c r="J116" s="107">
        <f>VLOOKUP(F116,Plan1!A$1:I$240,8,FALSE)</f>
        <v>23</v>
      </c>
      <c r="K116" s="107">
        <f t="shared" si="10"/>
        <v>92</v>
      </c>
      <c r="L116" s="109" t="s">
        <v>250</v>
      </c>
      <c r="M116" s="109" t="s">
        <v>250</v>
      </c>
      <c r="N116" s="177" t="s">
        <v>250</v>
      </c>
      <c r="O116" s="107" t="s">
        <v>250</v>
      </c>
      <c r="P116" s="103" t="s">
        <v>250</v>
      </c>
      <c r="Q116" s="101" t="s">
        <v>250</v>
      </c>
      <c r="R116" s="101" t="s">
        <v>572</v>
      </c>
    </row>
    <row r="117" spans="1:18" s="187" customFormat="1" ht="30" x14ac:dyDescent="0.25">
      <c r="A117" s="180" t="s">
        <v>253</v>
      </c>
      <c r="B117" s="181" t="s">
        <v>254</v>
      </c>
      <c r="C117" s="182">
        <v>43175</v>
      </c>
      <c r="D117" s="183">
        <v>120000</v>
      </c>
      <c r="E117" s="181" t="s">
        <v>510</v>
      </c>
      <c r="F117" s="180">
        <v>95</v>
      </c>
      <c r="G117" s="181" t="str">
        <f>VLOOKUP(F117,Plan1!A$1:I$240,3,FALSE)</f>
        <v>FIO ELETRICO, TIPO FLEXÍVEL, BITOLA 1,50 MM</v>
      </c>
      <c r="H117" s="180" t="s">
        <v>512</v>
      </c>
      <c r="I117" s="183">
        <v>3</v>
      </c>
      <c r="J117" s="184">
        <f>VLOOKUP(F117,Plan1!A$1:I$240,8,FALSE)</f>
        <v>41.99</v>
      </c>
      <c r="K117" s="184">
        <f t="shared" si="10"/>
        <v>125.97</v>
      </c>
      <c r="L117" s="185">
        <v>42961</v>
      </c>
      <c r="M117" s="185" t="s">
        <v>575</v>
      </c>
      <c r="N117" s="186">
        <v>3</v>
      </c>
      <c r="O117" s="107">
        <f>N117*J117</f>
        <v>125.97</v>
      </c>
      <c r="P117" s="103">
        <v>43005</v>
      </c>
      <c r="Q117" s="101">
        <v>4821</v>
      </c>
      <c r="R117" s="181" t="s">
        <v>588</v>
      </c>
    </row>
    <row r="118" spans="1:18" ht="45" x14ac:dyDescent="0.25">
      <c r="A118" s="106" t="s">
        <v>253</v>
      </c>
      <c r="B118" s="101" t="s">
        <v>254</v>
      </c>
      <c r="C118" s="102">
        <v>43175</v>
      </c>
      <c r="D118" s="108">
        <v>120000</v>
      </c>
      <c r="E118" s="101" t="s">
        <v>510</v>
      </c>
      <c r="F118" s="106">
        <v>96</v>
      </c>
      <c r="G118" s="101" t="str">
        <f>VLOOKUP(F118,Plan1!A$1:I$240,3,FALSE)</f>
        <v>FIO ELETRICO, TIPO FLEXÍVEL, BITOLA 2,50 MM</v>
      </c>
      <c r="H118" s="106" t="s">
        <v>512</v>
      </c>
      <c r="I118" s="108">
        <v>3</v>
      </c>
      <c r="J118" s="107">
        <f>VLOOKUP(F118,Plan1!A$1:I$240,8,FALSE)</f>
        <v>68.989999999999995</v>
      </c>
      <c r="K118" s="107">
        <f t="shared" si="10"/>
        <v>206.96999999999997</v>
      </c>
      <c r="L118" s="109">
        <v>42937</v>
      </c>
      <c r="M118" s="106" t="s">
        <v>548</v>
      </c>
      <c r="N118" s="177">
        <v>2</v>
      </c>
      <c r="O118" s="107">
        <f t="shared" si="8"/>
        <v>137.97999999999999</v>
      </c>
      <c r="P118" s="103">
        <v>43005</v>
      </c>
      <c r="Q118" s="101">
        <v>2127</v>
      </c>
      <c r="R118" s="101" t="s">
        <v>587</v>
      </c>
    </row>
    <row r="119" spans="1:18" s="187" customFormat="1" ht="45" x14ac:dyDescent="0.25">
      <c r="A119" s="180" t="s">
        <v>253</v>
      </c>
      <c r="B119" s="181" t="s">
        <v>254</v>
      </c>
      <c r="C119" s="182">
        <v>43175</v>
      </c>
      <c r="D119" s="183">
        <v>120000</v>
      </c>
      <c r="E119" s="181" t="s">
        <v>510</v>
      </c>
      <c r="F119" s="180">
        <v>97</v>
      </c>
      <c r="G119" s="181" t="str">
        <f>VLOOKUP(F119,Plan1!A$1:I$240,3,FALSE)</f>
        <v>FIO ELETRICO, TIPO FLEXÍVEL, BITOLA 4 MM</v>
      </c>
      <c r="H119" s="180" t="s">
        <v>512</v>
      </c>
      <c r="I119" s="183">
        <v>3</v>
      </c>
      <c r="J119" s="184">
        <f>VLOOKUP(F119,Plan1!A$1:I$240,8,FALSE)</f>
        <v>100.78</v>
      </c>
      <c r="K119" s="184">
        <f t="shared" si="10"/>
        <v>302.34000000000003</v>
      </c>
      <c r="L119" s="185">
        <v>42961</v>
      </c>
      <c r="M119" s="185" t="s">
        <v>575</v>
      </c>
      <c r="N119" s="186">
        <v>2</v>
      </c>
      <c r="O119" s="107">
        <f>N119*J119</f>
        <v>201.56</v>
      </c>
      <c r="P119" s="103">
        <v>43005</v>
      </c>
      <c r="Q119" s="101">
        <v>4821</v>
      </c>
      <c r="R119" s="101" t="s">
        <v>587</v>
      </c>
    </row>
    <row r="120" spans="1:18" ht="135" x14ac:dyDescent="0.25">
      <c r="A120" s="106" t="s">
        <v>253</v>
      </c>
      <c r="B120" s="101" t="s">
        <v>254</v>
      </c>
      <c r="C120" s="102">
        <v>43175</v>
      </c>
      <c r="D120" s="108">
        <v>120000</v>
      </c>
      <c r="E120" s="101" t="s">
        <v>510</v>
      </c>
      <c r="F120" s="106">
        <v>107</v>
      </c>
      <c r="G120" s="101" t="str">
        <f>VLOOKUP(F120,Plan1!A$1:I$240,3,FALSE)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120" s="106" t="s">
        <v>512</v>
      </c>
      <c r="I120" s="108">
        <v>10</v>
      </c>
      <c r="J120" s="107">
        <f>VLOOKUP(F120,Plan1!A$1:I$240,8,FALSE)</f>
        <v>11.68</v>
      </c>
      <c r="K120" s="107">
        <f t="shared" si="10"/>
        <v>116.8</v>
      </c>
      <c r="L120" s="106" t="s">
        <v>250</v>
      </c>
      <c r="M120" s="106" t="s">
        <v>250</v>
      </c>
      <c r="N120" s="177" t="s">
        <v>250</v>
      </c>
      <c r="O120" s="107" t="s">
        <v>250</v>
      </c>
      <c r="P120" s="103" t="s">
        <v>250</v>
      </c>
      <c r="Q120" s="101" t="s">
        <v>250</v>
      </c>
      <c r="R120" s="101" t="s">
        <v>544</v>
      </c>
    </row>
    <row r="121" spans="1:18" s="187" customFormat="1" ht="30" x14ac:dyDescent="0.25">
      <c r="A121" s="180" t="s">
        <v>253</v>
      </c>
      <c r="B121" s="181" t="s">
        <v>254</v>
      </c>
      <c r="C121" s="182">
        <v>43175</v>
      </c>
      <c r="D121" s="183">
        <v>120200</v>
      </c>
      <c r="E121" s="181" t="s">
        <v>513</v>
      </c>
      <c r="F121" s="180">
        <v>97</v>
      </c>
      <c r="G121" s="181" t="str">
        <f>VLOOKUP(F121,Plan1!A$1:I$240,3,FALSE)</f>
        <v>FIO ELETRICO, TIPO FLEXÍVEL, BITOLA 4 MM</v>
      </c>
      <c r="H121" s="180" t="s">
        <v>514</v>
      </c>
      <c r="I121" s="183">
        <v>1</v>
      </c>
      <c r="J121" s="184">
        <f>VLOOKUP(F121,Plan1!A$1:I$240,8,FALSE)</f>
        <v>100.78</v>
      </c>
      <c r="K121" s="184">
        <f t="shared" si="10"/>
        <v>100.78</v>
      </c>
      <c r="L121" s="185">
        <v>42961</v>
      </c>
      <c r="M121" s="185" t="s">
        <v>575</v>
      </c>
      <c r="N121" s="186">
        <v>1</v>
      </c>
      <c r="O121" s="107">
        <f>N121*J121</f>
        <v>100.78</v>
      </c>
      <c r="P121" s="103">
        <v>43005</v>
      </c>
      <c r="Q121" s="101">
        <v>4821</v>
      </c>
      <c r="R121" s="181" t="s">
        <v>588</v>
      </c>
    </row>
    <row r="122" spans="1:18" ht="135" x14ac:dyDescent="0.25">
      <c r="A122" s="106" t="s">
        <v>253</v>
      </c>
      <c r="B122" s="101" t="s">
        <v>254</v>
      </c>
      <c r="C122" s="102">
        <v>43175</v>
      </c>
      <c r="D122" s="108">
        <v>120200</v>
      </c>
      <c r="E122" s="101" t="s">
        <v>513</v>
      </c>
      <c r="F122" s="106">
        <v>107</v>
      </c>
      <c r="G122" s="101" t="str">
        <f>VLOOKUP(F122,Plan1!A$1:I$240,3,FALSE)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122" s="106" t="s">
        <v>514</v>
      </c>
      <c r="I122" s="108">
        <v>1</v>
      </c>
      <c r="J122" s="107">
        <f>VLOOKUP(F122,Plan1!A$1:I$240,8,FALSE)</f>
        <v>11.68</v>
      </c>
      <c r="K122" s="107">
        <f t="shared" si="10"/>
        <v>11.68</v>
      </c>
      <c r="L122" s="106" t="s">
        <v>250</v>
      </c>
      <c r="M122" s="106" t="s">
        <v>250</v>
      </c>
      <c r="N122" s="177" t="s">
        <v>250</v>
      </c>
      <c r="O122" s="107" t="s">
        <v>250</v>
      </c>
      <c r="P122" s="103" t="s">
        <v>250</v>
      </c>
      <c r="Q122" s="101" t="s">
        <v>250</v>
      </c>
      <c r="R122" s="101" t="s">
        <v>544</v>
      </c>
    </row>
    <row r="123" spans="1:18" s="187" customFormat="1" ht="60" x14ac:dyDescent="0.25">
      <c r="A123" s="180" t="s">
        <v>253</v>
      </c>
      <c r="B123" s="181" t="s">
        <v>254</v>
      </c>
      <c r="C123" s="182">
        <v>43175</v>
      </c>
      <c r="D123" s="183">
        <v>120200</v>
      </c>
      <c r="E123" s="181" t="s">
        <v>513</v>
      </c>
      <c r="F123" s="180">
        <v>137</v>
      </c>
      <c r="G123" s="181" t="str">
        <f>VLOOKUP(F123,Plan1!A$1:I$240,3,FALSE)</f>
        <v>LÂMPADA FLUORESCENTE COMPACTA, TIPO MINI, FORMATO 3 U. POTÊNCIA MÍNIMA DE 11W. TENSÃO 127V. INDICADA PARA USO EM SPOT TIPO EMBUTIDO.</v>
      </c>
      <c r="H123" s="180" t="s">
        <v>514</v>
      </c>
      <c r="I123" s="183">
        <v>50</v>
      </c>
      <c r="J123" s="184">
        <f>VLOOKUP(F123,Plan1!A$1:I$240,8,FALSE)</f>
        <v>7.9</v>
      </c>
      <c r="K123" s="184">
        <f t="shared" si="10"/>
        <v>395</v>
      </c>
      <c r="L123" s="185">
        <v>42961</v>
      </c>
      <c r="M123" s="185" t="s">
        <v>575</v>
      </c>
      <c r="N123" s="186">
        <v>14</v>
      </c>
      <c r="O123" s="107">
        <f>N123*J123</f>
        <v>110.60000000000001</v>
      </c>
      <c r="P123" s="103">
        <v>43005</v>
      </c>
      <c r="Q123" s="101">
        <v>4821</v>
      </c>
      <c r="R123" s="101" t="s">
        <v>587</v>
      </c>
    </row>
    <row r="124" spans="1:18" ht="45" x14ac:dyDescent="0.25">
      <c r="A124" s="106" t="s">
        <v>253</v>
      </c>
      <c r="B124" s="101" t="s">
        <v>254</v>
      </c>
      <c r="C124" s="102">
        <v>43175</v>
      </c>
      <c r="D124" s="108">
        <v>130000</v>
      </c>
      <c r="E124" s="101" t="s">
        <v>515</v>
      </c>
      <c r="F124" s="106">
        <v>2</v>
      </c>
      <c r="G124" s="101" t="str">
        <f>VLOOKUP(F124,Plan1!A$1:I$240,3,FALSE)</f>
        <v>ABRAÇADEIRA, MATERIAL METAL GALVANIZADO, TIPO COPO, ESPESSURA 3/4 POL, APLICAÇÃO FIXAÇÃO TUBOS E CANOS</v>
      </c>
      <c r="H124" s="106" t="s">
        <v>516</v>
      </c>
      <c r="I124" s="108">
        <v>20</v>
      </c>
      <c r="J124" s="107">
        <f>VLOOKUP(F124,Plan1!A$1:I$240,8,FALSE)</f>
        <v>0.77</v>
      </c>
      <c r="K124" s="107">
        <f t="shared" si="10"/>
        <v>15.4</v>
      </c>
      <c r="L124" s="109" t="s">
        <v>250</v>
      </c>
      <c r="M124" s="109" t="s">
        <v>250</v>
      </c>
      <c r="N124" s="177" t="s">
        <v>250</v>
      </c>
      <c r="O124" s="107" t="s">
        <v>250</v>
      </c>
      <c r="P124" s="103" t="s">
        <v>250</v>
      </c>
      <c r="Q124" s="101" t="s">
        <v>250</v>
      </c>
      <c r="R124" s="101" t="s">
        <v>544</v>
      </c>
    </row>
    <row r="125" spans="1:18" s="187" customFormat="1" ht="60" x14ac:dyDescent="0.25">
      <c r="A125" s="180" t="s">
        <v>253</v>
      </c>
      <c r="B125" s="181" t="s">
        <v>254</v>
      </c>
      <c r="C125" s="182">
        <v>43175</v>
      </c>
      <c r="D125" s="183">
        <v>130000</v>
      </c>
      <c r="E125" s="181" t="s">
        <v>515</v>
      </c>
      <c r="F125" s="180">
        <v>3</v>
      </c>
      <c r="G125" s="181" t="str">
        <f>VLOOKUP(F125,Plan1!A$1:I$240,3,FALSE)</f>
        <v>ADAPTADOR PARA TOMADA UNIVERSAL 2P 250V. AMPERAGEM SUPORTADA: ATÉ 10 A. COR: BRANCA. DIMENSÕES APROXIMADAS: 57 X 40 X 55MM.</v>
      </c>
      <c r="H125" s="180" t="s">
        <v>516</v>
      </c>
      <c r="I125" s="183">
        <v>20</v>
      </c>
      <c r="J125" s="184">
        <f>VLOOKUP(F125,Plan1!A$1:I$240,8,FALSE)</f>
        <v>2.4900000000000002</v>
      </c>
      <c r="K125" s="184">
        <f t="shared" si="10"/>
        <v>49.800000000000004</v>
      </c>
      <c r="L125" s="185">
        <v>42961</v>
      </c>
      <c r="M125" s="185" t="s">
        <v>575</v>
      </c>
      <c r="N125" s="186">
        <v>20</v>
      </c>
      <c r="O125" s="107">
        <f>N125*J125</f>
        <v>49.800000000000004</v>
      </c>
      <c r="P125" s="103">
        <v>43005</v>
      </c>
      <c r="Q125" s="101">
        <v>4821</v>
      </c>
      <c r="R125" s="181" t="s">
        <v>588</v>
      </c>
    </row>
    <row r="126" spans="1:18" ht="30" x14ac:dyDescent="0.25">
      <c r="A126" s="106" t="s">
        <v>253</v>
      </c>
      <c r="B126" s="101" t="s">
        <v>254</v>
      </c>
      <c r="C126" s="102">
        <v>43175</v>
      </c>
      <c r="D126" s="108">
        <v>130000</v>
      </c>
      <c r="E126" s="101" t="s">
        <v>515</v>
      </c>
      <c r="F126" s="106">
        <v>8</v>
      </c>
      <c r="G126" s="101" t="str">
        <f>VLOOKUP(F126,Plan1!A$1:I$240,3,FALSE)</f>
        <v>BOCAL DE PORCELANA DE BASE E-40 PARA UTILIZAÇÃO EM LÂMPADA DE DESCARGA</v>
      </c>
      <c r="H126" s="106" t="s">
        <v>516</v>
      </c>
      <c r="I126" s="108">
        <v>20</v>
      </c>
      <c r="J126" s="107">
        <f>VLOOKUP(F126,Plan1!A$1:I$240,8,FALSE)</f>
        <v>4.74</v>
      </c>
      <c r="K126" s="107">
        <f t="shared" si="10"/>
        <v>94.800000000000011</v>
      </c>
      <c r="L126" s="109">
        <v>42937</v>
      </c>
      <c r="M126" s="109" t="s">
        <v>561</v>
      </c>
      <c r="N126" s="177">
        <v>20</v>
      </c>
      <c r="O126" s="107">
        <f t="shared" ref="O126:O168" si="11">N126*J126</f>
        <v>94.800000000000011</v>
      </c>
      <c r="P126" s="109">
        <v>43017</v>
      </c>
      <c r="Q126" s="190">
        <v>44</v>
      </c>
      <c r="R126" s="101" t="s">
        <v>588</v>
      </c>
    </row>
    <row r="127" spans="1:18" s="187" customFormat="1" ht="45" x14ac:dyDescent="0.25">
      <c r="A127" s="180" t="s">
        <v>253</v>
      </c>
      <c r="B127" s="181" t="s">
        <v>254</v>
      </c>
      <c r="C127" s="182">
        <v>43175</v>
      </c>
      <c r="D127" s="183">
        <v>130000</v>
      </c>
      <c r="E127" s="181" t="s">
        <v>515</v>
      </c>
      <c r="F127" s="180">
        <v>9</v>
      </c>
      <c r="G127" s="181" t="str">
        <f>VLOOKUP(F127,Plan1!A$1:I$240,3,FALSE)</f>
        <v>BOCAL SOQUETE, TERMOPLÁSTICO, COM RABICHO, BASE E27</v>
      </c>
      <c r="H127" s="180" t="s">
        <v>516</v>
      </c>
      <c r="I127" s="183">
        <v>150</v>
      </c>
      <c r="J127" s="184">
        <f>VLOOKUP(F127,Plan1!A$1:I$240,8,FALSE)</f>
        <v>1.38</v>
      </c>
      <c r="K127" s="184">
        <f t="shared" si="10"/>
        <v>206.99999999999997</v>
      </c>
      <c r="L127" s="185">
        <v>42961</v>
      </c>
      <c r="M127" s="185" t="s">
        <v>575</v>
      </c>
      <c r="N127" s="186">
        <v>60</v>
      </c>
      <c r="O127" s="107">
        <f>N127*J127</f>
        <v>82.8</v>
      </c>
      <c r="P127" s="103">
        <v>43005</v>
      </c>
      <c r="Q127" s="101">
        <v>4821</v>
      </c>
      <c r="R127" s="101" t="s">
        <v>587</v>
      </c>
    </row>
    <row r="128" spans="1:18" s="187" customFormat="1" ht="30" x14ac:dyDescent="0.25">
      <c r="A128" s="180" t="s">
        <v>253</v>
      </c>
      <c r="B128" s="181" t="s">
        <v>254</v>
      </c>
      <c r="C128" s="182">
        <v>43175</v>
      </c>
      <c r="D128" s="183">
        <v>130000</v>
      </c>
      <c r="E128" s="181" t="s">
        <v>515</v>
      </c>
      <c r="F128" s="180">
        <v>15</v>
      </c>
      <c r="G128" s="181" t="str">
        <f>VLOOKUP(F128,Plan1!A$1:I$240,3,FALSE)</f>
        <v>BRAÇADEIRA ELETRODUTO, MATERIAL FERRO GALVANIZADO, BITOLA 1/2 POL</v>
      </c>
      <c r="H128" s="180" t="s">
        <v>516</v>
      </c>
      <c r="I128" s="183">
        <v>20</v>
      </c>
      <c r="J128" s="184">
        <f>VLOOKUP(F128,Plan1!A$1:I$240,8,FALSE)</f>
        <v>0.47</v>
      </c>
      <c r="K128" s="184">
        <f t="shared" si="10"/>
        <v>9.3999999999999986</v>
      </c>
      <c r="L128" s="185">
        <v>42961</v>
      </c>
      <c r="M128" s="185" t="s">
        <v>575</v>
      </c>
      <c r="N128" s="186">
        <v>20</v>
      </c>
      <c r="O128" s="107">
        <f>N128*J128</f>
        <v>9.3999999999999986</v>
      </c>
      <c r="P128" s="103">
        <v>43005</v>
      </c>
      <c r="Q128" s="101">
        <v>4821</v>
      </c>
      <c r="R128" s="181" t="s">
        <v>588</v>
      </c>
    </row>
    <row r="129" spans="1:18" ht="30" x14ac:dyDescent="0.25">
      <c r="A129" s="106" t="s">
        <v>253</v>
      </c>
      <c r="B129" s="101" t="s">
        <v>254</v>
      </c>
      <c r="C129" s="102">
        <v>43175</v>
      </c>
      <c r="D129" s="108">
        <v>130000</v>
      </c>
      <c r="E129" s="101" t="s">
        <v>515</v>
      </c>
      <c r="F129" s="106">
        <v>32</v>
      </c>
      <c r="G129" s="101" t="str">
        <f>VLOOKUP(F129,Plan1!A$1:I$240,3,FALSE)</f>
        <v>CALHA DUPLA PARA LÂMPADA FLUORESCENTE DE 40 W, LISA.</v>
      </c>
      <c r="H129" s="106" t="s">
        <v>516</v>
      </c>
      <c r="I129" s="108">
        <v>20</v>
      </c>
      <c r="J129" s="107">
        <f>VLOOKUP(F129,Plan1!A$1:I$240,8,FALSE)</f>
        <v>9.74</v>
      </c>
      <c r="K129" s="107">
        <f t="shared" si="10"/>
        <v>194.8</v>
      </c>
      <c r="L129" s="109">
        <v>42937</v>
      </c>
      <c r="M129" s="106" t="s">
        <v>550</v>
      </c>
      <c r="N129" s="177">
        <v>20</v>
      </c>
      <c r="O129" s="107">
        <f t="shared" si="11"/>
        <v>194.8</v>
      </c>
      <c r="P129" s="109">
        <v>43012</v>
      </c>
      <c r="Q129" s="109">
        <v>2288</v>
      </c>
      <c r="R129" s="101" t="s">
        <v>588</v>
      </c>
    </row>
    <row r="130" spans="1:18" ht="30" x14ac:dyDescent="0.25">
      <c r="A130" s="106" t="s">
        <v>253</v>
      </c>
      <c r="B130" s="101" t="s">
        <v>254</v>
      </c>
      <c r="C130" s="102">
        <v>43175</v>
      </c>
      <c r="D130" s="108">
        <v>130000</v>
      </c>
      <c r="E130" s="101" t="s">
        <v>515</v>
      </c>
      <c r="F130" s="106">
        <v>38</v>
      </c>
      <c r="G130" s="101" t="str">
        <f>VLOOKUP(F130,Plan1!A$1:I$240,3,FALSE)</f>
        <v>CONECTOR ELÉTRICO, TIPO SPLIT BOLT, CARACTERÍSTICA CONDUTOR CABO- 25MM2</v>
      </c>
      <c r="H130" s="106" t="s">
        <v>516</v>
      </c>
      <c r="I130" s="108">
        <v>10</v>
      </c>
      <c r="J130" s="107">
        <f>VLOOKUP(F130,Plan1!A$1:I$240,8,FALSE)</f>
        <v>3.9</v>
      </c>
      <c r="K130" s="107">
        <f t="shared" si="10"/>
        <v>39</v>
      </c>
      <c r="L130" s="109">
        <v>42937</v>
      </c>
      <c r="M130" s="106" t="s">
        <v>553</v>
      </c>
      <c r="N130" s="177">
        <v>10</v>
      </c>
      <c r="O130" s="107">
        <f t="shared" si="11"/>
        <v>39</v>
      </c>
      <c r="P130" s="109">
        <v>43027</v>
      </c>
      <c r="Q130" s="190">
        <v>18043</v>
      </c>
      <c r="R130" s="101" t="s">
        <v>588</v>
      </c>
    </row>
    <row r="131" spans="1:18" ht="30" x14ac:dyDescent="0.25">
      <c r="A131" s="106" t="s">
        <v>253</v>
      </c>
      <c r="B131" s="101" t="s">
        <v>254</v>
      </c>
      <c r="C131" s="102">
        <v>43175</v>
      </c>
      <c r="D131" s="108">
        <v>130000</v>
      </c>
      <c r="E131" s="101" t="s">
        <v>515</v>
      </c>
      <c r="F131" s="106">
        <v>37</v>
      </c>
      <c r="G131" s="101" t="str">
        <f>VLOOKUP(F131,Plan1!A$1:I$240,3,FALSE)</f>
        <v>CONECTOR SPLIT BOLT PARA CABO 120 MM² (EMENDA).</v>
      </c>
      <c r="H131" s="106" t="s">
        <v>516</v>
      </c>
      <c r="I131" s="108">
        <v>10</v>
      </c>
      <c r="J131" s="107">
        <f>VLOOKUP(F131,Plan1!A$1:I$240,8,FALSE)</f>
        <v>10.08</v>
      </c>
      <c r="K131" s="107">
        <f t="shared" si="10"/>
        <v>100.8</v>
      </c>
      <c r="L131" s="109">
        <v>42937</v>
      </c>
      <c r="M131" s="106" t="s">
        <v>553</v>
      </c>
      <c r="N131" s="177">
        <v>10</v>
      </c>
      <c r="O131" s="107">
        <f t="shared" si="11"/>
        <v>100.8</v>
      </c>
      <c r="P131" s="109">
        <v>43027</v>
      </c>
      <c r="Q131" s="190">
        <v>18043</v>
      </c>
      <c r="R131" s="101" t="s">
        <v>588</v>
      </c>
    </row>
    <row r="132" spans="1:18" ht="30" x14ac:dyDescent="0.25">
      <c r="A132" s="106" t="s">
        <v>253</v>
      </c>
      <c r="B132" s="101" t="s">
        <v>254</v>
      </c>
      <c r="C132" s="102">
        <v>43175</v>
      </c>
      <c r="D132" s="108">
        <v>130000</v>
      </c>
      <c r="E132" s="101" t="s">
        <v>515</v>
      </c>
      <c r="F132" s="106">
        <v>39</v>
      </c>
      <c r="G132" s="101" t="str">
        <f>VLOOKUP(F132,Plan1!A$1:I$240,3,FALSE)</f>
        <v>CONECTOR SPLIT BOLT PARA CABO 95 MM² (EMENDA).</v>
      </c>
      <c r="H132" s="106" t="s">
        <v>516</v>
      </c>
      <c r="I132" s="108">
        <v>10</v>
      </c>
      <c r="J132" s="107">
        <f>VLOOKUP(F132,Plan1!A$1:I$240,8,FALSE)</f>
        <v>9.6300000000000008</v>
      </c>
      <c r="K132" s="107">
        <f t="shared" si="10"/>
        <v>96.300000000000011</v>
      </c>
      <c r="L132" s="109">
        <v>42937</v>
      </c>
      <c r="M132" s="106" t="s">
        <v>553</v>
      </c>
      <c r="N132" s="177">
        <v>10</v>
      </c>
      <c r="O132" s="107">
        <f t="shared" si="11"/>
        <v>96.300000000000011</v>
      </c>
      <c r="P132" s="109">
        <v>43027</v>
      </c>
      <c r="Q132" s="190">
        <v>18043</v>
      </c>
      <c r="R132" s="101" t="s">
        <v>588</v>
      </c>
    </row>
    <row r="133" spans="1:18" ht="30" x14ac:dyDescent="0.25">
      <c r="A133" s="106" t="s">
        <v>253</v>
      </c>
      <c r="B133" s="101" t="s">
        <v>254</v>
      </c>
      <c r="C133" s="102">
        <v>43175</v>
      </c>
      <c r="D133" s="108">
        <v>130000</v>
      </c>
      <c r="E133" s="101" t="s">
        <v>515</v>
      </c>
      <c r="F133" s="106">
        <v>50</v>
      </c>
      <c r="G133" s="101" t="str">
        <f>VLOOKUP(F133,Plan1!A$1:I$240,3,FALSE)</f>
        <v>DISJUNTOR BAIXA TENSÃO, BIPOLAR DE 30 AMPERES MODELO NEMA.</v>
      </c>
      <c r="H133" s="106" t="s">
        <v>516</v>
      </c>
      <c r="I133" s="108">
        <v>10</v>
      </c>
      <c r="J133" s="107">
        <f>VLOOKUP(F133,Plan1!A$1:I$240,8,FALSE)</f>
        <v>37.700000000000003</v>
      </c>
      <c r="K133" s="107">
        <f t="shared" si="10"/>
        <v>377</v>
      </c>
      <c r="L133" s="109">
        <v>42937</v>
      </c>
      <c r="M133" s="106" t="s">
        <v>546</v>
      </c>
      <c r="N133" s="177">
        <v>10</v>
      </c>
      <c r="O133" s="107">
        <f t="shared" si="11"/>
        <v>377</v>
      </c>
      <c r="P133" s="109">
        <v>42999</v>
      </c>
      <c r="Q133" s="106">
        <v>6</v>
      </c>
      <c r="R133" s="101" t="s">
        <v>588</v>
      </c>
    </row>
    <row r="134" spans="1:18" ht="30" x14ac:dyDescent="0.25">
      <c r="A134" s="106" t="s">
        <v>253</v>
      </c>
      <c r="B134" s="101" t="s">
        <v>254</v>
      </c>
      <c r="C134" s="102">
        <v>43175</v>
      </c>
      <c r="D134" s="108">
        <v>130000</v>
      </c>
      <c r="E134" s="101" t="s">
        <v>515</v>
      </c>
      <c r="F134" s="106">
        <v>51</v>
      </c>
      <c r="G134" s="101" t="str">
        <f>VLOOKUP(F134,Plan1!A$1:I$240,3,FALSE)</f>
        <v>DISJUNTOR BAIXA TENSÃO, BIPOLAR DE 40 AMPERES MODELO DIN.</v>
      </c>
      <c r="H134" s="106" t="s">
        <v>516</v>
      </c>
      <c r="I134" s="108">
        <v>10</v>
      </c>
      <c r="J134" s="107">
        <f>VLOOKUP(F134,Plan1!A$1:I$240,8,FALSE)</f>
        <v>17.45</v>
      </c>
      <c r="K134" s="107">
        <f t="shared" si="10"/>
        <v>174.5</v>
      </c>
      <c r="L134" s="109">
        <v>42937</v>
      </c>
      <c r="M134" s="106" t="s">
        <v>554</v>
      </c>
      <c r="N134" s="177">
        <v>10</v>
      </c>
      <c r="O134" s="107">
        <f t="shared" si="11"/>
        <v>174.5</v>
      </c>
      <c r="P134" s="109" t="s">
        <v>506</v>
      </c>
      <c r="Q134" s="109" t="s">
        <v>250</v>
      </c>
      <c r="R134" s="101" t="s">
        <v>588</v>
      </c>
    </row>
    <row r="135" spans="1:18" ht="30" x14ac:dyDescent="0.25">
      <c r="A135" s="106" t="s">
        <v>253</v>
      </c>
      <c r="B135" s="101" t="s">
        <v>254</v>
      </c>
      <c r="C135" s="102">
        <v>43175</v>
      </c>
      <c r="D135" s="108">
        <v>130000</v>
      </c>
      <c r="E135" s="101" t="s">
        <v>515</v>
      </c>
      <c r="F135" s="106">
        <v>53</v>
      </c>
      <c r="G135" s="101" t="str">
        <f>VLOOKUP(F135,Plan1!A$1:I$240,3,FALSE)</f>
        <v>DISJUNTOR BAIXA TENSÃO, MONOPOLAR DE 20 A, MODELO MINI.</v>
      </c>
      <c r="H135" s="106" t="s">
        <v>516</v>
      </c>
      <c r="I135" s="108">
        <v>10</v>
      </c>
      <c r="J135" s="107">
        <f>VLOOKUP(F135,Plan1!A$1:I$240,8,FALSE)</f>
        <v>4.82</v>
      </c>
      <c r="K135" s="107">
        <f t="shared" si="10"/>
        <v>48.2</v>
      </c>
      <c r="L135" s="109">
        <v>42937</v>
      </c>
      <c r="M135" s="106" t="s">
        <v>554</v>
      </c>
      <c r="N135" s="177">
        <v>10</v>
      </c>
      <c r="O135" s="107">
        <f t="shared" si="11"/>
        <v>48.2</v>
      </c>
      <c r="P135" s="109" t="s">
        <v>506</v>
      </c>
      <c r="Q135" s="109" t="s">
        <v>250</v>
      </c>
      <c r="R135" s="101" t="s">
        <v>588</v>
      </c>
    </row>
    <row r="136" spans="1:18" ht="30" x14ac:dyDescent="0.25">
      <c r="A136" s="106" t="s">
        <v>253</v>
      </c>
      <c r="B136" s="101" t="s">
        <v>254</v>
      </c>
      <c r="C136" s="102">
        <v>43175</v>
      </c>
      <c r="D136" s="108">
        <v>130000</v>
      </c>
      <c r="E136" s="101" t="s">
        <v>515</v>
      </c>
      <c r="F136" s="106">
        <v>55</v>
      </c>
      <c r="G136" s="101" t="str">
        <f>VLOOKUP(F136,Plan1!A$1:I$240,3,FALSE)</f>
        <v>DISJUNTOR BAIXA TENSÃO, MONOPOLAR DE 30 AMPERES TIPO NEMA.</v>
      </c>
      <c r="H136" s="106" t="s">
        <v>516</v>
      </c>
      <c r="I136" s="108">
        <v>30</v>
      </c>
      <c r="J136" s="107">
        <f>VLOOKUP(F136,Plan1!A$1:I$240,8,FALSE)</f>
        <v>8.6</v>
      </c>
      <c r="K136" s="107">
        <f t="shared" si="10"/>
        <v>258</v>
      </c>
      <c r="L136" s="109">
        <v>42937</v>
      </c>
      <c r="M136" s="106" t="s">
        <v>546</v>
      </c>
      <c r="N136" s="177">
        <v>30</v>
      </c>
      <c r="O136" s="107">
        <f t="shared" si="11"/>
        <v>258</v>
      </c>
      <c r="P136" s="109">
        <v>42999</v>
      </c>
      <c r="Q136" s="106">
        <v>6</v>
      </c>
      <c r="R136" s="101" t="s">
        <v>588</v>
      </c>
    </row>
    <row r="137" spans="1:18" ht="30" x14ac:dyDescent="0.25">
      <c r="A137" s="106" t="s">
        <v>253</v>
      </c>
      <c r="B137" s="101" t="s">
        <v>254</v>
      </c>
      <c r="C137" s="102">
        <v>43175</v>
      </c>
      <c r="D137" s="108">
        <v>130000</v>
      </c>
      <c r="E137" s="101" t="s">
        <v>515</v>
      </c>
      <c r="F137" s="106">
        <v>58</v>
      </c>
      <c r="G137" s="101" t="str">
        <f>VLOOKUP(F137,Plan1!A$1:I$240,3,FALSE)</f>
        <v>DISJUNTOR BAIXA TENSÃO, MONOPOLAR DE 40AMPERES, TIPO NEMA.</v>
      </c>
      <c r="H137" s="106" t="s">
        <v>516</v>
      </c>
      <c r="I137" s="108">
        <v>30</v>
      </c>
      <c r="J137" s="107">
        <f>VLOOKUP(F137,Plan1!A$1:I$240,8,FALSE)</f>
        <v>13</v>
      </c>
      <c r="K137" s="107">
        <f t="shared" si="10"/>
        <v>390</v>
      </c>
      <c r="L137" s="109">
        <v>42937</v>
      </c>
      <c r="M137" s="106" t="s">
        <v>546</v>
      </c>
      <c r="N137" s="177">
        <v>30</v>
      </c>
      <c r="O137" s="107">
        <f t="shared" si="11"/>
        <v>390</v>
      </c>
      <c r="P137" s="109">
        <v>42999</v>
      </c>
      <c r="Q137" s="106">
        <v>6</v>
      </c>
      <c r="R137" s="101" t="s">
        <v>588</v>
      </c>
    </row>
    <row r="138" spans="1:18" ht="45" x14ac:dyDescent="0.25">
      <c r="A138" s="106" t="s">
        <v>253</v>
      </c>
      <c r="B138" s="101" t="s">
        <v>254</v>
      </c>
      <c r="C138" s="102">
        <v>43175</v>
      </c>
      <c r="D138" s="108">
        <v>130000</v>
      </c>
      <c r="E138" s="101" t="s">
        <v>515</v>
      </c>
      <c r="F138" s="106">
        <v>73</v>
      </c>
      <c r="G138" s="101" t="str">
        <f>VLOOKUP(F138,Plan1!A$1:I$240,3,FALSE)</f>
        <v>DISJUNTOR, BAIXA TENSÃO, TRIPOLAR DE 40 AMPERES, MODELO NEMA.</v>
      </c>
      <c r="H138" s="106" t="s">
        <v>516</v>
      </c>
      <c r="I138" s="108">
        <v>30</v>
      </c>
      <c r="J138" s="107">
        <f>VLOOKUP(F138,Plan1!A$1:I$240,8,FALSE)</f>
        <v>52.44</v>
      </c>
      <c r="K138" s="107">
        <f t="shared" si="10"/>
        <v>1573.1999999999998</v>
      </c>
      <c r="L138" s="109">
        <v>42937</v>
      </c>
      <c r="M138" s="109" t="s">
        <v>560</v>
      </c>
      <c r="N138" s="177">
        <v>15</v>
      </c>
      <c r="O138" s="107">
        <f t="shared" si="11"/>
        <v>786.59999999999991</v>
      </c>
      <c r="P138" s="109" t="s">
        <v>506</v>
      </c>
      <c r="Q138" s="109" t="s">
        <v>250</v>
      </c>
      <c r="R138" s="101" t="s">
        <v>587</v>
      </c>
    </row>
    <row r="139" spans="1:18" ht="45" x14ac:dyDescent="0.25">
      <c r="A139" s="106" t="s">
        <v>253</v>
      </c>
      <c r="B139" s="101" t="s">
        <v>254</v>
      </c>
      <c r="C139" s="102">
        <v>43175</v>
      </c>
      <c r="D139" s="108">
        <v>130000</v>
      </c>
      <c r="E139" s="101" t="s">
        <v>515</v>
      </c>
      <c r="F139" s="106">
        <v>89</v>
      </c>
      <c r="G139" s="101" t="str">
        <f>VLOOKUP(F139,Plan1!A$1:I$240,3,FALSE)</f>
        <v>EXTENSÃO 20 AMPERES, 20 METROS, CABO PP, 3 ENTRADAS</v>
      </c>
      <c r="H139" s="106" t="s">
        <v>516</v>
      </c>
      <c r="I139" s="108">
        <v>3</v>
      </c>
      <c r="J139" s="107">
        <f>VLOOKUP(F139,Plan1!A$1:I$240,8,FALSE)</f>
        <v>94.99</v>
      </c>
      <c r="K139" s="107">
        <f t="shared" si="10"/>
        <v>284.96999999999997</v>
      </c>
      <c r="L139" s="109">
        <v>42937</v>
      </c>
      <c r="M139" s="106" t="s">
        <v>549</v>
      </c>
      <c r="N139" s="177">
        <v>1</v>
      </c>
      <c r="O139" s="107">
        <f t="shared" si="11"/>
        <v>94.99</v>
      </c>
      <c r="P139" s="109">
        <v>43026</v>
      </c>
      <c r="Q139" s="190">
        <v>3894</v>
      </c>
      <c r="R139" s="101" t="s">
        <v>587</v>
      </c>
    </row>
    <row r="140" spans="1:18" s="187" customFormat="1" ht="30" x14ac:dyDescent="0.25">
      <c r="A140" s="180" t="s">
        <v>253</v>
      </c>
      <c r="B140" s="181" t="s">
        <v>254</v>
      </c>
      <c r="C140" s="182">
        <v>43175</v>
      </c>
      <c r="D140" s="183">
        <v>130000</v>
      </c>
      <c r="E140" s="181" t="s">
        <v>515</v>
      </c>
      <c r="F140" s="180">
        <v>90</v>
      </c>
      <c r="G140" s="181" t="str">
        <f>VLOOKUP(F140,Plan1!A$1:I$240,3,FALSE)</f>
        <v>FIO ELETRICO, TIPO FLEXÍVEL, BITOLA 10 MM</v>
      </c>
      <c r="H140" s="180" t="s">
        <v>516</v>
      </c>
      <c r="I140" s="183">
        <v>1</v>
      </c>
      <c r="J140" s="184">
        <f>VLOOKUP(F140,Plan1!A$1:I$240,8,FALSE)</f>
        <v>261.79000000000002</v>
      </c>
      <c r="K140" s="184">
        <f t="shared" si="10"/>
        <v>261.79000000000002</v>
      </c>
      <c r="L140" s="185">
        <v>42961</v>
      </c>
      <c r="M140" s="185" t="s">
        <v>575</v>
      </c>
      <c r="N140" s="186">
        <v>1</v>
      </c>
      <c r="O140" s="107">
        <f t="shared" si="11"/>
        <v>261.79000000000002</v>
      </c>
      <c r="P140" s="103">
        <v>43005</v>
      </c>
      <c r="Q140" s="101">
        <v>4821</v>
      </c>
      <c r="R140" s="181" t="s">
        <v>588</v>
      </c>
    </row>
    <row r="141" spans="1:18" s="187" customFormat="1" ht="30" x14ac:dyDescent="0.25">
      <c r="A141" s="180" t="s">
        <v>253</v>
      </c>
      <c r="B141" s="181" t="s">
        <v>254</v>
      </c>
      <c r="C141" s="182">
        <v>43175</v>
      </c>
      <c r="D141" s="183">
        <v>130000</v>
      </c>
      <c r="E141" s="181" t="s">
        <v>515</v>
      </c>
      <c r="F141" s="180">
        <v>95</v>
      </c>
      <c r="G141" s="181" t="str">
        <f>VLOOKUP(F141,Plan1!A$1:I$240,3,FALSE)</f>
        <v>FIO ELETRICO, TIPO FLEXÍVEL, BITOLA 1,50 MM</v>
      </c>
      <c r="H141" s="180" t="s">
        <v>516</v>
      </c>
      <c r="I141" s="183">
        <v>5</v>
      </c>
      <c r="J141" s="184">
        <f>VLOOKUP(F141,Plan1!A$1:I$240,8,FALSE)</f>
        <v>41.99</v>
      </c>
      <c r="K141" s="184">
        <f t="shared" si="10"/>
        <v>209.95000000000002</v>
      </c>
      <c r="L141" s="185">
        <v>42961</v>
      </c>
      <c r="M141" s="185" t="s">
        <v>575</v>
      </c>
      <c r="N141" s="186">
        <v>5</v>
      </c>
      <c r="O141" s="107">
        <f t="shared" si="11"/>
        <v>209.95000000000002</v>
      </c>
      <c r="P141" s="103">
        <v>43005</v>
      </c>
      <c r="Q141" s="101">
        <v>4821</v>
      </c>
      <c r="R141" s="181" t="s">
        <v>588</v>
      </c>
    </row>
    <row r="142" spans="1:18" ht="30" x14ac:dyDescent="0.25">
      <c r="A142" s="106" t="s">
        <v>253</v>
      </c>
      <c r="B142" s="101" t="s">
        <v>254</v>
      </c>
      <c r="C142" s="102">
        <v>43175</v>
      </c>
      <c r="D142" s="108">
        <v>130000</v>
      </c>
      <c r="E142" s="101" t="s">
        <v>515</v>
      </c>
      <c r="F142" s="106">
        <v>96</v>
      </c>
      <c r="G142" s="101" t="str">
        <f>VLOOKUP(F142,Plan1!A$1:I$240,3,FALSE)</f>
        <v>FIO ELETRICO, TIPO FLEXÍVEL, BITOLA 2,50 MM</v>
      </c>
      <c r="H142" s="106" t="s">
        <v>516</v>
      </c>
      <c r="I142" s="108">
        <v>5</v>
      </c>
      <c r="J142" s="107">
        <f>VLOOKUP(F142,Plan1!A$1:I$240,8,FALSE)</f>
        <v>68.989999999999995</v>
      </c>
      <c r="K142" s="107">
        <f t="shared" si="10"/>
        <v>344.95</v>
      </c>
      <c r="L142" s="109">
        <v>42937</v>
      </c>
      <c r="M142" s="106" t="s">
        <v>548</v>
      </c>
      <c r="N142" s="177">
        <v>2</v>
      </c>
      <c r="O142" s="107">
        <f t="shared" si="11"/>
        <v>137.97999999999999</v>
      </c>
      <c r="P142" s="103">
        <v>43005</v>
      </c>
      <c r="Q142" s="101">
        <v>2127</v>
      </c>
      <c r="R142" s="101" t="s">
        <v>588</v>
      </c>
    </row>
    <row r="143" spans="1:18" ht="30" x14ac:dyDescent="0.25">
      <c r="A143" s="106" t="s">
        <v>253</v>
      </c>
      <c r="B143" s="101" t="s">
        <v>254</v>
      </c>
      <c r="C143" s="102">
        <v>43175</v>
      </c>
      <c r="D143" s="108">
        <v>130000</v>
      </c>
      <c r="E143" s="101" t="s">
        <v>515</v>
      </c>
      <c r="F143" s="106">
        <v>91</v>
      </c>
      <c r="G143" s="101" t="str">
        <f>VLOOKUP(F143,Plan1!A$1:I$240,3,FALSE)</f>
        <v>FIO ELETRICO, TIPO FLEXÍVEL, BITOLA 6 MM</v>
      </c>
      <c r="H143" s="106" t="s">
        <v>516</v>
      </c>
      <c r="I143" s="108">
        <v>2</v>
      </c>
      <c r="J143" s="107">
        <f>VLOOKUP(F143,Plan1!A$1:I$240,8,FALSE)</f>
        <v>152.82</v>
      </c>
      <c r="K143" s="107">
        <f t="shared" si="10"/>
        <v>305.64</v>
      </c>
      <c r="L143" s="109">
        <v>42937</v>
      </c>
      <c r="M143" s="106" t="s">
        <v>548</v>
      </c>
      <c r="N143" s="177">
        <v>2</v>
      </c>
      <c r="O143" s="107">
        <f t="shared" si="11"/>
        <v>305.64</v>
      </c>
      <c r="P143" s="103">
        <v>43005</v>
      </c>
      <c r="Q143" s="101">
        <v>2127</v>
      </c>
      <c r="R143" s="101" t="s">
        <v>588</v>
      </c>
    </row>
    <row r="144" spans="1:18" ht="30" x14ac:dyDescent="0.25">
      <c r="A144" s="106" t="s">
        <v>253</v>
      </c>
      <c r="B144" s="101" t="s">
        <v>254</v>
      </c>
      <c r="C144" s="102">
        <v>43175</v>
      </c>
      <c r="D144" s="108">
        <v>130000</v>
      </c>
      <c r="E144" s="101" t="s">
        <v>515</v>
      </c>
      <c r="F144" s="106">
        <v>98</v>
      </c>
      <c r="G144" s="101" t="str">
        <f>VLOOKUP(F144,Plan1!A$1:I$240,3,FALSE)</f>
        <v>FIO ELETRICO, TIPO RÍGIDO, BITOLA 1,50 MM</v>
      </c>
      <c r="H144" s="106" t="s">
        <v>516</v>
      </c>
      <c r="I144" s="108">
        <v>4</v>
      </c>
      <c r="J144" s="107">
        <f>VLOOKUP(F144,Plan1!A$1:I$240,8,FALSE)</f>
        <v>55</v>
      </c>
      <c r="K144" s="107">
        <f t="shared" si="10"/>
        <v>220</v>
      </c>
      <c r="L144" s="109" t="s">
        <v>250</v>
      </c>
      <c r="M144" s="109" t="s">
        <v>250</v>
      </c>
      <c r="N144" s="177" t="s">
        <v>250</v>
      </c>
      <c r="O144" s="107" t="s">
        <v>250</v>
      </c>
      <c r="P144" s="109" t="s">
        <v>250</v>
      </c>
      <c r="Q144" s="109" t="s">
        <v>250</v>
      </c>
      <c r="R144" s="101" t="s">
        <v>572</v>
      </c>
    </row>
    <row r="145" spans="1:18" s="187" customFormat="1" ht="45" x14ac:dyDescent="0.25">
      <c r="A145" s="180" t="s">
        <v>253</v>
      </c>
      <c r="B145" s="181" t="s">
        <v>254</v>
      </c>
      <c r="C145" s="182">
        <v>43175</v>
      </c>
      <c r="D145" s="183">
        <v>130000</v>
      </c>
      <c r="E145" s="181" t="s">
        <v>515</v>
      </c>
      <c r="F145" s="180">
        <v>97</v>
      </c>
      <c r="G145" s="181" t="str">
        <f>VLOOKUP(F145,Plan1!A$1:I$240,3,FALSE)</f>
        <v>FIO ELETRICO, TIPO FLEXÍVEL, BITOLA 4 MM</v>
      </c>
      <c r="H145" s="180" t="s">
        <v>516</v>
      </c>
      <c r="I145" s="183">
        <v>4</v>
      </c>
      <c r="J145" s="184">
        <f>VLOOKUP(F145,Plan1!A$1:I$240,8,FALSE)</f>
        <v>100.78</v>
      </c>
      <c r="K145" s="184">
        <f t="shared" si="10"/>
        <v>403.12</v>
      </c>
      <c r="L145" s="185">
        <v>42961</v>
      </c>
      <c r="M145" s="185" t="s">
        <v>575</v>
      </c>
      <c r="N145" s="186">
        <v>2</v>
      </c>
      <c r="O145" s="107">
        <f t="shared" si="11"/>
        <v>201.56</v>
      </c>
      <c r="P145" s="103">
        <v>43005</v>
      </c>
      <c r="Q145" s="101">
        <v>4821</v>
      </c>
      <c r="R145" s="101" t="s">
        <v>587</v>
      </c>
    </row>
    <row r="146" spans="1:18" ht="30" x14ac:dyDescent="0.25">
      <c r="A146" s="106" t="s">
        <v>253</v>
      </c>
      <c r="B146" s="101" t="s">
        <v>254</v>
      </c>
      <c r="C146" s="102">
        <v>43175</v>
      </c>
      <c r="D146" s="108">
        <v>130000</v>
      </c>
      <c r="E146" s="101" t="s">
        <v>515</v>
      </c>
      <c r="F146" s="106">
        <v>92</v>
      </c>
      <c r="G146" s="101" t="str">
        <f>VLOOKUP(F146,Plan1!A$1:I$240,3,FALSE)</f>
        <v>FIO FLEXÍVEL PARALELO, BITOLA 1.50 MM² (2 X 1.50 MM²), ROLO COM 100 METROS.</v>
      </c>
      <c r="H146" s="106" t="s">
        <v>516</v>
      </c>
      <c r="I146" s="108">
        <v>4</v>
      </c>
      <c r="J146" s="107">
        <f>VLOOKUP(F146,Plan1!A$1:I$240,8,FALSE)</f>
        <v>96.33</v>
      </c>
      <c r="K146" s="107">
        <f t="shared" si="10"/>
        <v>385.32</v>
      </c>
      <c r="L146" s="109">
        <v>42937</v>
      </c>
      <c r="M146" s="106" t="s">
        <v>549</v>
      </c>
      <c r="N146" s="177">
        <v>4</v>
      </c>
      <c r="O146" s="107">
        <f t="shared" si="11"/>
        <v>385.32</v>
      </c>
      <c r="P146" s="109">
        <v>43026</v>
      </c>
      <c r="Q146" s="190">
        <v>3894</v>
      </c>
      <c r="R146" s="109" t="s">
        <v>588</v>
      </c>
    </row>
    <row r="147" spans="1:18" ht="30" x14ac:dyDescent="0.25">
      <c r="A147" s="106" t="s">
        <v>253</v>
      </c>
      <c r="B147" s="101" t="s">
        <v>254</v>
      </c>
      <c r="C147" s="102">
        <v>43175</v>
      </c>
      <c r="D147" s="108">
        <v>130000</v>
      </c>
      <c r="E147" s="101" t="s">
        <v>515</v>
      </c>
      <c r="F147" s="106">
        <v>93</v>
      </c>
      <c r="G147" s="101" t="str">
        <f>VLOOKUP(F147,Plan1!A$1:I$240,3,FALSE)</f>
        <v>FIO FLEXÍVEL PARALELO, BITOLA 2,50 MM² (2 X 2.50 MM²), ROLO COM 100 METROS.</v>
      </c>
      <c r="H147" s="106" t="s">
        <v>516</v>
      </c>
      <c r="I147" s="108">
        <v>4</v>
      </c>
      <c r="J147" s="107">
        <f>VLOOKUP(F147,Plan1!A$1:I$240,8,FALSE)</f>
        <v>146.03</v>
      </c>
      <c r="K147" s="107">
        <f t="shared" si="10"/>
        <v>584.12</v>
      </c>
      <c r="L147" s="109">
        <v>42937</v>
      </c>
      <c r="M147" s="106" t="s">
        <v>548</v>
      </c>
      <c r="N147" s="177">
        <v>3</v>
      </c>
      <c r="O147" s="107">
        <f t="shared" si="11"/>
        <v>438.09000000000003</v>
      </c>
      <c r="P147" s="103">
        <v>43005</v>
      </c>
      <c r="Q147" s="101">
        <v>2127</v>
      </c>
      <c r="R147" s="101" t="s">
        <v>588</v>
      </c>
    </row>
    <row r="148" spans="1:18" ht="135" x14ac:dyDescent="0.25">
      <c r="A148" s="106" t="s">
        <v>253</v>
      </c>
      <c r="B148" s="101" t="s">
        <v>254</v>
      </c>
      <c r="C148" s="102">
        <v>43175</v>
      </c>
      <c r="D148" s="108">
        <v>130000</v>
      </c>
      <c r="E148" s="101" t="s">
        <v>515</v>
      </c>
      <c r="F148" s="106">
        <v>107</v>
      </c>
      <c r="G148" s="101" t="str">
        <f>VLOOKUP(F148,Plan1!A$1:I$240,3,FALSE)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148" s="106" t="s">
        <v>516</v>
      </c>
      <c r="I148" s="108">
        <v>5</v>
      </c>
      <c r="J148" s="107">
        <f>VLOOKUP(F148,Plan1!A$1:I$240,8,FALSE)</f>
        <v>11.68</v>
      </c>
      <c r="K148" s="107">
        <f t="shared" si="10"/>
        <v>58.4</v>
      </c>
      <c r="L148" s="109">
        <v>42937</v>
      </c>
      <c r="M148" s="106" t="s">
        <v>550</v>
      </c>
      <c r="N148" s="177">
        <v>4</v>
      </c>
      <c r="O148" s="107">
        <f t="shared" si="11"/>
        <v>46.72</v>
      </c>
      <c r="P148" s="109">
        <v>43012</v>
      </c>
      <c r="Q148" s="109">
        <v>2288</v>
      </c>
      <c r="R148" s="101" t="s">
        <v>587</v>
      </c>
    </row>
    <row r="149" spans="1:18" s="187" customFormat="1" ht="30" x14ac:dyDescent="0.25">
      <c r="A149" s="180" t="s">
        <v>253</v>
      </c>
      <c r="B149" s="181" t="s">
        <v>254</v>
      </c>
      <c r="C149" s="182">
        <v>43175</v>
      </c>
      <c r="D149" s="183">
        <v>130000</v>
      </c>
      <c r="E149" s="181" t="s">
        <v>515</v>
      </c>
      <c r="F149" s="180">
        <v>110</v>
      </c>
      <c r="G149" s="181" t="str">
        <f>VLOOKUP(F149,Plan1!A$1:I$240,3,FALSE)</f>
        <v>FOTOCÉLULA DE 1000 W X 220 V COMPLETA COM BASE DE TRÊS FIOS.</v>
      </c>
      <c r="H149" s="180" t="s">
        <v>516</v>
      </c>
      <c r="I149" s="183">
        <v>100</v>
      </c>
      <c r="J149" s="184">
        <f>VLOOKUP(F149,Plan1!A$1:I$240,8,FALSE)</f>
        <v>11.63</v>
      </c>
      <c r="K149" s="184">
        <f t="shared" si="10"/>
        <v>1163</v>
      </c>
      <c r="L149" s="185">
        <v>42961</v>
      </c>
      <c r="M149" s="185" t="s">
        <v>575</v>
      </c>
      <c r="N149" s="186">
        <v>100</v>
      </c>
      <c r="O149" s="107">
        <f t="shared" si="11"/>
        <v>1163</v>
      </c>
      <c r="P149" s="103">
        <v>43005</v>
      </c>
      <c r="Q149" s="101">
        <v>4821</v>
      </c>
      <c r="R149" s="181" t="s">
        <v>588</v>
      </c>
    </row>
    <row r="150" spans="1:18" ht="30" x14ac:dyDescent="0.25">
      <c r="A150" s="106" t="s">
        <v>253</v>
      </c>
      <c r="B150" s="101" t="s">
        <v>254</v>
      </c>
      <c r="C150" s="102">
        <v>43175</v>
      </c>
      <c r="D150" s="108">
        <v>130000</v>
      </c>
      <c r="E150" s="101" t="s">
        <v>515</v>
      </c>
      <c r="F150" s="106">
        <v>113</v>
      </c>
      <c r="G150" s="101" t="str">
        <f>VLOOKUP(F150,Plan1!A$1:I$240,3,FALSE)</f>
        <v>FUSÍVEL CARTUCHO, CONTATOS TIPO FACA 100 AMPERES CORPO EM BAQUELITE.</v>
      </c>
      <c r="H150" s="106" t="s">
        <v>516</v>
      </c>
      <c r="I150" s="108">
        <v>20</v>
      </c>
      <c r="J150" s="107">
        <f>VLOOKUP(F150,Plan1!A$1:I$240,8,FALSE)</f>
        <v>12.54</v>
      </c>
      <c r="K150" s="107">
        <f t="shared" si="10"/>
        <v>250.79999999999998</v>
      </c>
      <c r="L150" s="109">
        <v>42937</v>
      </c>
      <c r="M150" s="106" t="s">
        <v>554</v>
      </c>
      <c r="N150" s="177">
        <v>20</v>
      </c>
      <c r="O150" s="107">
        <f t="shared" si="11"/>
        <v>250.79999999999998</v>
      </c>
      <c r="P150" s="109" t="s">
        <v>506</v>
      </c>
      <c r="Q150" s="109" t="s">
        <v>250</v>
      </c>
      <c r="R150" s="101" t="s">
        <v>588</v>
      </c>
    </row>
    <row r="151" spans="1:18" ht="45" x14ac:dyDescent="0.25">
      <c r="A151" s="106" t="s">
        <v>253</v>
      </c>
      <c r="B151" s="101" t="s">
        <v>254</v>
      </c>
      <c r="C151" s="102">
        <v>43175</v>
      </c>
      <c r="D151" s="108">
        <v>130000</v>
      </c>
      <c r="E151" s="101" t="s">
        <v>515</v>
      </c>
      <c r="F151" s="106">
        <v>111</v>
      </c>
      <c r="G151" s="101" t="str">
        <f>VLOOKUP(F151,Plan1!A$1:I$240,3,FALSE)</f>
        <v>FUSÍVEL CARTUCHO DE 30 AMPERES. TIPO VIROLA.</v>
      </c>
      <c r="H151" s="106" t="s">
        <v>516</v>
      </c>
      <c r="I151" s="108">
        <v>20</v>
      </c>
      <c r="J151" s="107">
        <f>VLOOKUP(F151,Plan1!A$1:I$240,8,FALSE)</f>
        <v>2.04</v>
      </c>
      <c r="K151" s="107">
        <f t="shared" si="10"/>
        <v>40.799999999999997</v>
      </c>
      <c r="L151" s="109">
        <v>42937</v>
      </c>
      <c r="M151" s="106" t="s">
        <v>554</v>
      </c>
      <c r="N151" s="177">
        <v>15</v>
      </c>
      <c r="O151" s="107">
        <f t="shared" si="11"/>
        <v>30.6</v>
      </c>
      <c r="P151" s="109" t="s">
        <v>506</v>
      </c>
      <c r="Q151" s="109" t="s">
        <v>250</v>
      </c>
      <c r="R151" s="101" t="s">
        <v>587</v>
      </c>
    </row>
    <row r="152" spans="1:18" ht="30" x14ac:dyDescent="0.25">
      <c r="A152" s="106" t="s">
        <v>253</v>
      </c>
      <c r="B152" s="101" t="s">
        <v>254</v>
      </c>
      <c r="C152" s="102">
        <v>43175</v>
      </c>
      <c r="D152" s="108">
        <v>130000</v>
      </c>
      <c r="E152" s="101" t="s">
        <v>515</v>
      </c>
      <c r="F152" s="106">
        <v>114</v>
      </c>
      <c r="G152" s="101" t="str">
        <f>VLOOKUP(F152,Plan1!A$1:I$240,3,FALSE)</f>
        <v>FUSÍVEL FACA 600 AMPERES, 250 VOLTS CORPO EM BAQUELITE.</v>
      </c>
      <c r="H152" s="106" t="s">
        <v>516</v>
      </c>
      <c r="I152" s="108">
        <v>10</v>
      </c>
      <c r="J152" s="107">
        <f>VLOOKUP(F152,Plan1!A$1:I$240,8,FALSE)</f>
        <v>124</v>
      </c>
      <c r="K152" s="107">
        <f t="shared" si="10"/>
        <v>1240</v>
      </c>
      <c r="L152" s="109">
        <v>42937</v>
      </c>
      <c r="M152" s="106" t="s">
        <v>556</v>
      </c>
      <c r="N152" s="177">
        <v>10</v>
      </c>
      <c r="O152" s="107">
        <f t="shared" si="11"/>
        <v>1240</v>
      </c>
      <c r="P152" s="109">
        <v>42977</v>
      </c>
      <c r="Q152" s="106">
        <v>14</v>
      </c>
      <c r="R152" s="101" t="s">
        <v>588</v>
      </c>
    </row>
    <row r="153" spans="1:18" ht="30" x14ac:dyDescent="0.25">
      <c r="A153" s="106" t="s">
        <v>253</v>
      </c>
      <c r="B153" s="101" t="s">
        <v>254</v>
      </c>
      <c r="C153" s="102">
        <v>43175</v>
      </c>
      <c r="D153" s="108">
        <v>130000</v>
      </c>
      <c r="E153" s="101" t="s">
        <v>515</v>
      </c>
      <c r="F153" s="106">
        <v>115</v>
      </c>
      <c r="G153" s="101" t="str">
        <f>VLOOKUP(F153,Plan1!A$1:I$240,3,FALSE)</f>
        <v>FUSÍVEL TIPO FACA 200A/ 250V EM BAQUELITE.</v>
      </c>
      <c r="H153" s="106" t="s">
        <v>516</v>
      </c>
      <c r="I153" s="108">
        <v>10</v>
      </c>
      <c r="J153" s="107">
        <f>VLOOKUP(F153,Plan1!A$1:I$240,8,FALSE)</f>
        <v>30.8</v>
      </c>
      <c r="K153" s="107">
        <f t="shared" si="10"/>
        <v>308</v>
      </c>
      <c r="L153" s="109">
        <v>42937</v>
      </c>
      <c r="M153" s="106" t="s">
        <v>556</v>
      </c>
      <c r="N153" s="177">
        <v>10</v>
      </c>
      <c r="O153" s="107">
        <f t="shared" si="11"/>
        <v>308</v>
      </c>
      <c r="P153" s="109">
        <v>42977</v>
      </c>
      <c r="Q153" s="106">
        <v>14</v>
      </c>
      <c r="R153" s="101" t="s">
        <v>588</v>
      </c>
    </row>
    <row r="154" spans="1:18" ht="30" x14ac:dyDescent="0.25">
      <c r="A154" s="106" t="s">
        <v>253</v>
      </c>
      <c r="B154" s="101" t="s">
        <v>254</v>
      </c>
      <c r="C154" s="102">
        <v>43175</v>
      </c>
      <c r="D154" s="108">
        <v>130000</v>
      </c>
      <c r="E154" s="101" t="s">
        <v>515</v>
      </c>
      <c r="F154" s="106">
        <v>116</v>
      </c>
      <c r="G154" s="101" t="str">
        <f>VLOOKUP(F154,Plan1!A$1:I$240,3,FALSE)</f>
        <v>FUSÍVEL TIPO FACA 400 AMPERES, 250 VOLTS.</v>
      </c>
      <c r="H154" s="106" t="s">
        <v>516</v>
      </c>
      <c r="I154" s="108">
        <v>10</v>
      </c>
      <c r="J154" s="107">
        <f>VLOOKUP(F154,Plan1!A$1:I$240,8,FALSE)</f>
        <v>93.5</v>
      </c>
      <c r="K154" s="107">
        <f t="shared" si="10"/>
        <v>935</v>
      </c>
      <c r="L154" s="109">
        <v>42937</v>
      </c>
      <c r="M154" s="106" t="s">
        <v>556</v>
      </c>
      <c r="N154" s="177">
        <v>10</v>
      </c>
      <c r="O154" s="107">
        <f t="shared" si="11"/>
        <v>935</v>
      </c>
      <c r="P154" s="109">
        <v>42977</v>
      </c>
      <c r="Q154" s="106">
        <v>14</v>
      </c>
      <c r="R154" s="101" t="s">
        <v>588</v>
      </c>
    </row>
    <row r="155" spans="1:18" ht="45" x14ac:dyDescent="0.25">
      <c r="A155" s="106" t="s">
        <v>253</v>
      </c>
      <c r="B155" s="101" t="s">
        <v>254</v>
      </c>
      <c r="C155" s="102">
        <v>43175</v>
      </c>
      <c r="D155" s="108">
        <v>130000</v>
      </c>
      <c r="E155" s="101" t="s">
        <v>515</v>
      </c>
      <c r="F155" s="106">
        <v>117</v>
      </c>
      <c r="G155" s="101" t="str">
        <f>VLOOKUP(F155,Plan1!A$1:I$240,3,FALSE)</f>
        <v>HASTE DE ATERRAMENTO. MATERIAL COBRE. APLICAÇÃO UTILIZADO PARA ATERRAMENTO DE PADRÃO. DIMENSÕES 1/2 X 2 M.</v>
      </c>
      <c r="H155" s="106" t="s">
        <v>516</v>
      </c>
      <c r="I155" s="108">
        <v>5</v>
      </c>
      <c r="J155" s="107">
        <f>VLOOKUP(F155,Plan1!A$1:I$240,8,FALSE)</f>
        <v>12.25</v>
      </c>
      <c r="K155" s="107">
        <f t="shared" si="10"/>
        <v>61.25</v>
      </c>
      <c r="L155" s="109">
        <v>42937</v>
      </c>
      <c r="M155" s="106" t="s">
        <v>553</v>
      </c>
      <c r="N155" s="177">
        <v>5</v>
      </c>
      <c r="O155" s="107">
        <f t="shared" si="11"/>
        <v>61.25</v>
      </c>
      <c r="P155" s="109">
        <v>43027</v>
      </c>
      <c r="Q155" s="190">
        <v>18043</v>
      </c>
      <c r="R155" s="101" t="s">
        <v>588</v>
      </c>
    </row>
    <row r="156" spans="1:18" ht="30" x14ac:dyDescent="0.25">
      <c r="A156" s="106" t="s">
        <v>253</v>
      </c>
      <c r="B156" s="101" t="s">
        <v>254</v>
      </c>
      <c r="C156" s="102">
        <v>43175</v>
      </c>
      <c r="D156" s="108">
        <v>130000</v>
      </c>
      <c r="E156" s="101" t="s">
        <v>515</v>
      </c>
      <c r="F156" s="106">
        <v>119</v>
      </c>
      <c r="G156" s="101" t="str">
        <f>VLOOKUP(F156,Plan1!A$1:I$240,3,FALSE)</f>
        <v>INTERRUPTOR DE EMBUTIR, CONJUGADO DE DUAS SEÇÕES COM UMA TOMADA.</v>
      </c>
      <c r="H156" s="106" t="s">
        <v>516</v>
      </c>
      <c r="I156" s="108">
        <v>50</v>
      </c>
      <c r="J156" s="107">
        <f>VLOOKUP(F156,Plan1!A$1:I$240,8,FALSE)</f>
        <v>5.51</v>
      </c>
      <c r="K156" s="107">
        <f t="shared" si="10"/>
        <v>275.5</v>
      </c>
      <c r="L156" s="109">
        <v>42937</v>
      </c>
      <c r="M156" s="109" t="s">
        <v>560</v>
      </c>
      <c r="N156" s="177">
        <v>50</v>
      </c>
      <c r="O156" s="107">
        <f t="shared" si="11"/>
        <v>275.5</v>
      </c>
      <c r="P156" s="109">
        <v>43013</v>
      </c>
      <c r="Q156" s="190">
        <v>979</v>
      </c>
      <c r="R156" s="101" t="s">
        <v>588</v>
      </c>
    </row>
    <row r="157" spans="1:18" s="187" customFormat="1" ht="45" x14ac:dyDescent="0.25">
      <c r="A157" s="180" t="s">
        <v>253</v>
      </c>
      <c r="B157" s="181" t="s">
        <v>254</v>
      </c>
      <c r="C157" s="182">
        <v>43175</v>
      </c>
      <c r="D157" s="183">
        <v>130000</v>
      </c>
      <c r="E157" s="181" t="s">
        <v>515</v>
      </c>
      <c r="F157" s="180">
        <v>121</v>
      </c>
      <c r="G157" s="181" t="str">
        <f>VLOOKUP(F157,Plan1!A$1:I$240,3,FALSE)</f>
        <v>INTERRUPTOR SIMPLES DE EMBUTIR, UMA SEÇÃO</v>
      </c>
      <c r="H157" s="180" t="s">
        <v>516</v>
      </c>
      <c r="I157" s="183">
        <v>100</v>
      </c>
      <c r="J157" s="184">
        <f>VLOOKUP(F157,Plan1!A$1:I$240,8,FALSE)</f>
        <v>2.13</v>
      </c>
      <c r="K157" s="184">
        <f t="shared" si="10"/>
        <v>213</v>
      </c>
      <c r="L157" s="185">
        <v>42961</v>
      </c>
      <c r="M157" s="185" t="s">
        <v>575</v>
      </c>
      <c r="N157" s="186">
        <v>30</v>
      </c>
      <c r="O157" s="107">
        <f t="shared" si="11"/>
        <v>63.9</v>
      </c>
      <c r="P157" s="103">
        <v>43005</v>
      </c>
      <c r="Q157" s="101">
        <v>4821</v>
      </c>
      <c r="R157" s="101" t="s">
        <v>587</v>
      </c>
    </row>
    <row r="158" spans="1:18" s="187" customFormat="1" ht="45" x14ac:dyDescent="0.25">
      <c r="A158" s="180" t="s">
        <v>253</v>
      </c>
      <c r="B158" s="181" t="s">
        <v>254</v>
      </c>
      <c r="C158" s="182">
        <v>43175</v>
      </c>
      <c r="D158" s="183">
        <v>130000</v>
      </c>
      <c r="E158" s="181" t="s">
        <v>515</v>
      </c>
      <c r="F158" s="180">
        <v>133</v>
      </c>
      <c r="G158" s="181" t="str">
        <f>VLOOKUP(F158,Plan1!A$1:I$240,3,FALSE)</f>
        <v>LÂMPADA FLUORESCENTE COMPACTA COM BASE E-27, POTÊNCIA MÍNIMA 23 W X 127V, FORMATO RETO.</v>
      </c>
      <c r="H158" s="180" t="s">
        <v>516</v>
      </c>
      <c r="I158" s="183">
        <v>300</v>
      </c>
      <c r="J158" s="184">
        <f>VLOOKUP(F158,Plan1!A$1:I$240,8,FALSE)</f>
        <v>9.7100000000000009</v>
      </c>
      <c r="K158" s="184">
        <f t="shared" si="10"/>
        <v>2913.0000000000005</v>
      </c>
      <c r="L158" s="185">
        <v>42961</v>
      </c>
      <c r="M158" s="185" t="s">
        <v>575</v>
      </c>
      <c r="N158" s="186">
        <v>100</v>
      </c>
      <c r="O158" s="107">
        <f t="shared" si="11"/>
        <v>971.00000000000011</v>
      </c>
      <c r="P158" s="103">
        <v>43005</v>
      </c>
      <c r="Q158" s="101">
        <v>4821</v>
      </c>
      <c r="R158" s="101" t="s">
        <v>587</v>
      </c>
    </row>
    <row r="159" spans="1:18" ht="45" x14ac:dyDescent="0.25">
      <c r="A159" s="106" t="s">
        <v>253</v>
      </c>
      <c r="B159" s="101" t="s">
        <v>254</v>
      </c>
      <c r="C159" s="102">
        <v>43175</v>
      </c>
      <c r="D159" s="108">
        <v>130000</v>
      </c>
      <c r="E159" s="101" t="s">
        <v>515</v>
      </c>
      <c r="F159" s="106">
        <v>135</v>
      </c>
      <c r="G159" s="101" t="str">
        <f>VLOOKUP(F159,Plan1!A$1:I$240,3,FALSE)</f>
        <v>LÂMPADA FLUORESCENTE COMPACTA COM BASE E-27, POTÊNCIA MÍNIMA 45 W X 127V, FORMATO RETO.</v>
      </c>
      <c r="H159" s="106" t="s">
        <v>516</v>
      </c>
      <c r="I159" s="108">
        <v>300</v>
      </c>
      <c r="J159" s="107">
        <f>VLOOKUP(F159,Plan1!A$1:I$240,8,FALSE)</f>
        <v>23.5</v>
      </c>
      <c r="K159" s="107">
        <f t="shared" si="10"/>
        <v>7050</v>
      </c>
      <c r="L159" s="109">
        <v>42937</v>
      </c>
      <c r="M159" s="106" t="s">
        <v>550</v>
      </c>
      <c r="N159" s="177">
        <v>135</v>
      </c>
      <c r="O159" s="107">
        <f t="shared" si="11"/>
        <v>3172.5</v>
      </c>
      <c r="P159" s="109">
        <v>43012</v>
      </c>
      <c r="Q159" s="109">
        <v>2288</v>
      </c>
      <c r="R159" s="101" t="s">
        <v>587</v>
      </c>
    </row>
    <row r="160" spans="1:18" s="187" customFormat="1" ht="45" x14ac:dyDescent="0.25">
      <c r="A160" s="180" t="s">
        <v>253</v>
      </c>
      <c r="B160" s="181" t="s">
        <v>254</v>
      </c>
      <c r="C160" s="182">
        <v>43175</v>
      </c>
      <c r="D160" s="183">
        <v>130000</v>
      </c>
      <c r="E160" s="181" t="s">
        <v>515</v>
      </c>
      <c r="F160" s="180">
        <v>139</v>
      </c>
      <c r="G160" s="181" t="str">
        <f>VLOOKUP(F160,Plan1!A$1:I$240,3,FALSE)</f>
        <v>LÂMPADA FLUORESCENTE TUBULAR DE 20 W X 127V. BULBO T10.</v>
      </c>
      <c r="H160" s="180" t="s">
        <v>516</v>
      </c>
      <c r="I160" s="183">
        <v>300</v>
      </c>
      <c r="J160" s="184">
        <f>VLOOKUP(F160,Plan1!A$1:I$240,8,FALSE)</f>
        <v>4.0999999999999996</v>
      </c>
      <c r="K160" s="184">
        <f t="shared" si="10"/>
        <v>1230</v>
      </c>
      <c r="L160" s="185">
        <v>42961</v>
      </c>
      <c r="M160" s="185" t="s">
        <v>575</v>
      </c>
      <c r="N160" s="186">
        <v>150</v>
      </c>
      <c r="O160" s="107">
        <f t="shared" si="11"/>
        <v>615</v>
      </c>
      <c r="P160" s="103">
        <v>43005</v>
      </c>
      <c r="Q160" s="101">
        <v>4821</v>
      </c>
      <c r="R160" s="101" t="s">
        <v>587</v>
      </c>
    </row>
    <row r="161" spans="1:18" ht="45" x14ac:dyDescent="0.25">
      <c r="A161" s="106" t="s">
        <v>253</v>
      </c>
      <c r="B161" s="101" t="s">
        <v>254</v>
      </c>
      <c r="C161" s="102">
        <v>43175</v>
      </c>
      <c r="D161" s="108">
        <v>130000</v>
      </c>
      <c r="E161" s="101" t="s">
        <v>515</v>
      </c>
      <c r="F161" s="106">
        <v>153</v>
      </c>
      <c r="G161" s="101" t="str">
        <f>VLOOKUP(F161,Plan1!A$1:I$240,3,FALSE)</f>
        <v>REATOR ELETRÔNICO DUPLO PARA LÂMPADA FLUORESCENTE 20 W X 127 V.</v>
      </c>
      <c r="H161" s="106" t="s">
        <v>516</v>
      </c>
      <c r="I161" s="108">
        <v>150</v>
      </c>
      <c r="J161" s="107">
        <f>VLOOKUP(F161,Plan1!A$1:I$240,8,FALSE)</f>
        <v>10.86</v>
      </c>
      <c r="K161" s="107">
        <f t="shared" si="10"/>
        <v>1629</v>
      </c>
      <c r="L161" s="109">
        <v>42937</v>
      </c>
      <c r="M161" s="106" t="s">
        <v>552</v>
      </c>
      <c r="N161" s="177">
        <v>100</v>
      </c>
      <c r="O161" s="107">
        <f t="shared" si="11"/>
        <v>1086</v>
      </c>
      <c r="P161" s="109">
        <v>42978</v>
      </c>
      <c r="Q161" s="177">
        <v>2322</v>
      </c>
      <c r="R161" s="101" t="s">
        <v>587</v>
      </c>
    </row>
    <row r="162" spans="1:18" ht="45" x14ac:dyDescent="0.25">
      <c r="A162" s="106" t="s">
        <v>253</v>
      </c>
      <c r="B162" s="101" t="s">
        <v>254</v>
      </c>
      <c r="C162" s="102">
        <v>43175</v>
      </c>
      <c r="D162" s="108">
        <v>130000</v>
      </c>
      <c r="E162" s="101" t="s">
        <v>515</v>
      </c>
      <c r="F162" s="106">
        <v>155</v>
      </c>
      <c r="G162" s="101" t="str">
        <f>VLOOKUP(F162,Plan1!A$1:I$240,3,FALSE)</f>
        <v>REATOR ELETRÔNICO DUPLO PARA LÂMPADA FLUORESCENTE 40 W X 127 V.</v>
      </c>
      <c r="H162" s="106" t="s">
        <v>516</v>
      </c>
      <c r="I162" s="108">
        <v>300</v>
      </c>
      <c r="J162" s="107">
        <f>VLOOKUP(F162,Plan1!A$1:I$240,8,FALSE)</f>
        <v>13.2</v>
      </c>
      <c r="K162" s="107">
        <f t="shared" si="10"/>
        <v>3960</v>
      </c>
      <c r="L162" s="109">
        <v>42937</v>
      </c>
      <c r="M162" s="106" t="s">
        <v>552</v>
      </c>
      <c r="N162" s="177">
        <v>164</v>
      </c>
      <c r="O162" s="107">
        <f t="shared" si="11"/>
        <v>2164.7999999999997</v>
      </c>
      <c r="P162" s="109">
        <v>42978</v>
      </c>
      <c r="Q162" s="106">
        <v>2322</v>
      </c>
      <c r="R162" s="101" t="s">
        <v>587</v>
      </c>
    </row>
    <row r="163" spans="1:18" s="187" customFormat="1" ht="45" x14ac:dyDescent="0.25">
      <c r="A163" s="180" t="s">
        <v>253</v>
      </c>
      <c r="B163" s="181" t="s">
        <v>254</v>
      </c>
      <c r="C163" s="182">
        <v>43175</v>
      </c>
      <c r="D163" s="183">
        <v>130000</v>
      </c>
      <c r="E163" s="181" t="s">
        <v>515</v>
      </c>
      <c r="F163" s="180">
        <v>161</v>
      </c>
      <c r="G163" s="181" t="str">
        <f>VLOOKUP(F163,Plan1!A$1:I$240,3,FALSE)</f>
        <v>SOQUETE LÂMPADA FLUORESCENTE, MATERIAL TERMOPLÁSTICO, TENSÃO NOMINAL 110/220 V, COR BRANCA</v>
      </c>
      <c r="H163" s="180" t="s">
        <v>516</v>
      </c>
      <c r="I163" s="183">
        <v>250</v>
      </c>
      <c r="J163" s="184">
        <f>VLOOKUP(F163,Plan1!A$1:I$240,8,FALSE)</f>
        <v>1.03</v>
      </c>
      <c r="K163" s="184">
        <f t="shared" si="10"/>
        <v>257.5</v>
      </c>
      <c r="L163" s="185">
        <v>42961</v>
      </c>
      <c r="M163" s="185" t="s">
        <v>575</v>
      </c>
      <c r="N163" s="186">
        <v>150</v>
      </c>
      <c r="O163" s="107">
        <f t="shared" si="11"/>
        <v>154.5</v>
      </c>
      <c r="P163" s="103">
        <v>43005</v>
      </c>
      <c r="Q163" s="101">
        <v>4821</v>
      </c>
      <c r="R163" s="101" t="s">
        <v>587</v>
      </c>
    </row>
    <row r="164" spans="1:18" s="187" customFormat="1" ht="30" x14ac:dyDescent="0.25">
      <c r="A164" s="180" t="s">
        <v>253</v>
      </c>
      <c r="B164" s="181" t="s">
        <v>254</v>
      </c>
      <c r="C164" s="182">
        <v>43175</v>
      </c>
      <c r="D164" s="183">
        <v>130000</v>
      </c>
      <c r="E164" s="181" t="s">
        <v>515</v>
      </c>
      <c r="F164" s="180">
        <v>163</v>
      </c>
      <c r="G164" s="181" t="str">
        <f>VLOOKUP(F164,Plan1!A$1:I$240,3,FALSE)</f>
        <v>TOMADA 4X2 2P+T 20A 250V.</v>
      </c>
      <c r="H164" s="180" t="s">
        <v>516</v>
      </c>
      <c r="I164" s="183">
        <v>10</v>
      </c>
      <c r="J164" s="184">
        <f>VLOOKUP(F164,Plan1!A$1:I$240,8,FALSE)</f>
        <v>2.8</v>
      </c>
      <c r="K164" s="184">
        <f t="shared" si="10"/>
        <v>28</v>
      </c>
      <c r="L164" s="185">
        <v>42961</v>
      </c>
      <c r="M164" s="185" t="s">
        <v>575</v>
      </c>
      <c r="N164" s="186">
        <v>10</v>
      </c>
      <c r="O164" s="107">
        <f t="shared" si="11"/>
        <v>28</v>
      </c>
      <c r="P164" s="103">
        <v>43005</v>
      </c>
      <c r="Q164" s="101">
        <v>4821</v>
      </c>
      <c r="R164" s="181" t="s">
        <v>588</v>
      </c>
    </row>
    <row r="165" spans="1:18" s="187" customFormat="1" ht="45" x14ac:dyDescent="0.25">
      <c r="A165" s="180" t="s">
        <v>253</v>
      </c>
      <c r="B165" s="181" t="s">
        <v>254</v>
      </c>
      <c r="C165" s="182">
        <v>43175</v>
      </c>
      <c r="D165" s="183">
        <v>130000</v>
      </c>
      <c r="E165" s="181" t="s">
        <v>515</v>
      </c>
      <c r="F165" s="180">
        <v>165</v>
      </c>
      <c r="G165" s="181" t="str">
        <f>VLOOKUP(F165,Plan1!A$1:I$240,3,FALSE)</f>
        <v>TOMADA DE EMBUTIR 10 AMPERES TIPO UNIVERSAL.</v>
      </c>
      <c r="H165" s="180" t="s">
        <v>516</v>
      </c>
      <c r="I165" s="183">
        <v>100</v>
      </c>
      <c r="J165" s="184">
        <f>VLOOKUP(F165,Plan1!A$1:I$240,8,FALSE)</f>
        <v>2.5</v>
      </c>
      <c r="K165" s="184">
        <f t="shared" si="10"/>
        <v>250</v>
      </c>
      <c r="L165" s="185">
        <v>42961</v>
      </c>
      <c r="M165" s="185" t="s">
        <v>575</v>
      </c>
      <c r="N165" s="186">
        <v>50</v>
      </c>
      <c r="O165" s="107">
        <f t="shared" si="11"/>
        <v>125</v>
      </c>
      <c r="P165" s="103">
        <v>43005</v>
      </c>
      <c r="Q165" s="101">
        <v>4821</v>
      </c>
      <c r="R165" s="101" t="s">
        <v>587</v>
      </c>
    </row>
    <row r="166" spans="1:18" s="187" customFormat="1" ht="45" x14ac:dyDescent="0.25">
      <c r="A166" s="180" t="s">
        <v>253</v>
      </c>
      <c r="B166" s="181" t="s">
        <v>254</v>
      </c>
      <c r="C166" s="182">
        <v>43175</v>
      </c>
      <c r="D166" s="183">
        <v>130000</v>
      </c>
      <c r="E166" s="181" t="s">
        <v>515</v>
      </c>
      <c r="F166" s="180">
        <v>166</v>
      </c>
      <c r="G166" s="181" t="str">
        <f>VLOOKUP(F166,Plan1!A$1:I$240,3,FALSE)</f>
        <v>TOMADA DE EMBUTIR 20 AMPERES, TIPO UNIVERSAL.</v>
      </c>
      <c r="H166" s="180" t="s">
        <v>516</v>
      </c>
      <c r="I166" s="183">
        <v>50</v>
      </c>
      <c r="J166" s="184">
        <f>VLOOKUP(F166,Plan1!A$1:I$240,8,FALSE)</f>
        <v>2.79</v>
      </c>
      <c r="K166" s="184">
        <f t="shared" si="10"/>
        <v>139.5</v>
      </c>
      <c r="L166" s="185">
        <v>42961</v>
      </c>
      <c r="M166" s="185" t="s">
        <v>575</v>
      </c>
      <c r="N166" s="186">
        <v>30</v>
      </c>
      <c r="O166" s="107">
        <f t="shared" si="11"/>
        <v>83.7</v>
      </c>
      <c r="P166" s="103">
        <v>43005</v>
      </c>
      <c r="Q166" s="101">
        <v>4821</v>
      </c>
      <c r="R166" s="101" t="s">
        <v>587</v>
      </c>
    </row>
    <row r="167" spans="1:18" s="187" customFormat="1" ht="45" x14ac:dyDescent="0.25">
      <c r="A167" s="180" t="s">
        <v>253</v>
      </c>
      <c r="B167" s="181" t="s">
        <v>254</v>
      </c>
      <c r="C167" s="182">
        <v>43175</v>
      </c>
      <c r="D167" s="183">
        <v>130000</v>
      </c>
      <c r="E167" s="181" t="s">
        <v>515</v>
      </c>
      <c r="F167" s="180">
        <v>167</v>
      </c>
      <c r="G167" s="181" t="str">
        <f>VLOOKUP(F167,Plan1!A$1:I$240,3,FALSE)</f>
        <v>TOMADA EXTERNA 10 AMPERES TIPO UNIVERSAL, SISTEMA X.</v>
      </c>
      <c r="H167" s="180" t="s">
        <v>516</v>
      </c>
      <c r="I167" s="183">
        <v>100</v>
      </c>
      <c r="J167" s="184">
        <f>VLOOKUP(F167,Plan1!A$1:I$240,8,FALSE)</f>
        <v>4.12</v>
      </c>
      <c r="K167" s="184">
        <f t="shared" si="10"/>
        <v>412</v>
      </c>
      <c r="L167" s="185">
        <v>42961</v>
      </c>
      <c r="M167" s="185" t="s">
        <v>575</v>
      </c>
      <c r="N167" s="186">
        <v>60</v>
      </c>
      <c r="O167" s="107">
        <f t="shared" si="11"/>
        <v>247.20000000000002</v>
      </c>
      <c r="P167" s="103">
        <v>43005</v>
      </c>
      <c r="Q167" s="101">
        <v>4821</v>
      </c>
      <c r="R167" s="101" t="s">
        <v>587</v>
      </c>
    </row>
    <row r="168" spans="1:18" s="187" customFormat="1" ht="30" x14ac:dyDescent="0.25">
      <c r="A168" s="180" t="s">
        <v>253</v>
      </c>
      <c r="B168" s="181" t="s">
        <v>254</v>
      </c>
      <c r="C168" s="182">
        <v>43175</v>
      </c>
      <c r="D168" s="183">
        <v>130000</v>
      </c>
      <c r="E168" s="181" t="s">
        <v>515</v>
      </c>
      <c r="F168" s="180">
        <v>168</v>
      </c>
      <c r="G168" s="181" t="str">
        <f>VLOOKUP(F168,Plan1!A$1:I$240,3,FALSE)</f>
        <v>TOMADA EXTERNA 20 AMPERES UNIVERSAL (SOBREPOR).</v>
      </c>
      <c r="H168" s="180" t="s">
        <v>516</v>
      </c>
      <c r="I168" s="183">
        <v>10</v>
      </c>
      <c r="J168" s="184">
        <f>VLOOKUP(F168,Plan1!A$1:I$240,8,FALSE)</f>
        <v>2.78</v>
      </c>
      <c r="K168" s="184">
        <f t="shared" si="10"/>
        <v>27.799999999999997</v>
      </c>
      <c r="L168" s="185">
        <v>42961</v>
      </c>
      <c r="M168" s="185" t="s">
        <v>575</v>
      </c>
      <c r="N168" s="186">
        <v>10</v>
      </c>
      <c r="O168" s="107">
        <f t="shared" si="11"/>
        <v>27.799999999999997</v>
      </c>
      <c r="P168" s="103">
        <v>43005</v>
      </c>
      <c r="Q168" s="101">
        <v>4821</v>
      </c>
      <c r="R168" s="181" t="s">
        <v>588</v>
      </c>
    </row>
    <row r="169" spans="1:18" ht="30" x14ac:dyDescent="0.25">
      <c r="A169" s="106" t="s">
        <v>253</v>
      </c>
      <c r="B169" s="101" t="s">
        <v>254</v>
      </c>
      <c r="C169" s="102">
        <v>43175</v>
      </c>
      <c r="D169" s="108">
        <v>140000</v>
      </c>
      <c r="E169" s="101" t="s">
        <v>517</v>
      </c>
      <c r="F169" s="106">
        <v>89</v>
      </c>
      <c r="G169" s="101" t="str">
        <f>VLOOKUP(F169,Plan1!A$1:I$240,3,FALSE)</f>
        <v>EXTENSÃO 20 AMPERES, 20 METROS, CABO PP, 3 ENTRADAS</v>
      </c>
      <c r="H169" s="106" t="s">
        <v>518</v>
      </c>
      <c r="I169" s="108">
        <v>2</v>
      </c>
      <c r="J169" s="107">
        <f>VLOOKUP(F169,Plan1!A$1:I$240,8,FALSE)</f>
        <v>94.99</v>
      </c>
      <c r="K169" s="107">
        <f t="shared" si="10"/>
        <v>189.98</v>
      </c>
      <c r="L169" s="106" t="s">
        <v>250</v>
      </c>
      <c r="M169" s="106" t="s">
        <v>250</v>
      </c>
      <c r="N169" s="177" t="s">
        <v>250</v>
      </c>
      <c r="O169" s="107" t="s">
        <v>250</v>
      </c>
      <c r="P169" s="109" t="s">
        <v>250</v>
      </c>
      <c r="Q169" s="109" t="s">
        <v>250</v>
      </c>
      <c r="R169" s="101" t="s">
        <v>544</v>
      </c>
    </row>
    <row r="170" spans="1:18" ht="45" x14ac:dyDescent="0.25">
      <c r="A170" s="106" t="s">
        <v>253</v>
      </c>
      <c r="B170" s="101" t="s">
        <v>254</v>
      </c>
      <c r="C170" s="102">
        <v>43175</v>
      </c>
      <c r="D170" s="108">
        <v>140000</v>
      </c>
      <c r="E170" s="101" t="s">
        <v>517</v>
      </c>
      <c r="F170" s="106">
        <v>88</v>
      </c>
      <c r="G170" s="101" t="str">
        <f>VLOOKUP(F170,Plan1!A$1:I$240,3,FALSE)</f>
        <v>EXTENSÃO ELÉTRICA, TIPO SIMPLES, COMPRIMENTO 20 M, ACESSÓRIOS 3 ENTRADAS</v>
      </c>
      <c r="H170" s="106" t="s">
        <v>518</v>
      </c>
      <c r="I170" s="108">
        <v>3</v>
      </c>
      <c r="J170" s="107">
        <f>VLOOKUP(F170,Plan1!A$1:I$240,8,FALSE)</f>
        <v>39.340000000000003</v>
      </c>
      <c r="K170" s="107">
        <f t="shared" si="10"/>
        <v>118.02000000000001</v>
      </c>
      <c r="L170" s="109">
        <v>42937</v>
      </c>
      <c r="M170" s="106" t="s">
        <v>549</v>
      </c>
      <c r="N170" s="177">
        <v>3</v>
      </c>
      <c r="O170" s="107">
        <f t="shared" ref="O170:O182" si="12">N170*J170</f>
        <v>118.02000000000001</v>
      </c>
      <c r="P170" s="109">
        <v>43026</v>
      </c>
      <c r="Q170" s="190">
        <v>3894</v>
      </c>
      <c r="R170" s="109" t="s">
        <v>588</v>
      </c>
    </row>
    <row r="171" spans="1:18" ht="30" x14ac:dyDescent="0.25">
      <c r="A171" s="106" t="s">
        <v>253</v>
      </c>
      <c r="B171" s="101" t="s">
        <v>254</v>
      </c>
      <c r="C171" s="102">
        <v>43175</v>
      </c>
      <c r="D171" s="108">
        <v>140000</v>
      </c>
      <c r="E171" s="101" t="s">
        <v>517</v>
      </c>
      <c r="F171" s="106">
        <v>138</v>
      </c>
      <c r="G171" s="101" t="str">
        <f>VLOOKUP(F171,Plan1!A$1:I$240,3,FALSE)</f>
        <v>LÂMPADA FLUORESCENTE DE 40W X127V. BULBO T10.</v>
      </c>
      <c r="H171" s="106" t="s">
        <v>518</v>
      </c>
      <c r="I171" s="108">
        <v>400</v>
      </c>
      <c r="J171" s="107">
        <f>VLOOKUP(F171,Plan1!A$1:I$240,8,FALSE)</f>
        <v>4.7</v>
      </c>
      <c r="K171" s="107">
        <f t="shared" si="10"/>
        <v>1880</v>
      </c>
      <c r="L171" s="109" t="s">
        <v>250</v>
      </c>
      <c r="M171" s="109" t="s">
        <v>250</v>
      </c>
      <c r="N171" s="177" t="s">
        <v>250</v>
      </c>
      <c r="O171" s="107" t="s">
        <v>250</v>
      </c>
      <c r="P171" s="109" t="s">
        <v>250</v>
      </c>
      <c r="Q171" s="109" t="s">
        <v>250</v>
      </c>
      <c r="R171" s="101" t="s">
        <v>572</v>
      </c>
    </row>
    <row r="172" spans="1:18" ht="180" x14ac:dyDescent="0.25">
      <c r="A172" s="106" t="s">
        <v>253</v>
      </c>
      <c r="B172" s="101" t="s">
        <v>254</v>
      </c>
      <c r="C172" s="102">
        <v>43175</v>
      </c>
      <c r="D172" s="108">
        <v>180000</v>
      </c>
      <c r="E172" s="101" t="s">
        <v>519</v>
      </c>
      <c r="F172" s="106">
        <v>5</v>
      </c>
      <c r="G172" s="101" t="str">
        <f>VLOOKUP(F172,Plan1!A$1:I$240,3,FALSE)</f>
        <v>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</v>
      </c>
      <c r="H172" s="106" t="s">
        <v>520</v>
      </c>
      <c r="I172" s="108">
        <v>5</v>
      </c>
      <c r="J172" s="107">
        <v>218.99</v>
      </c>
      <c r="K172" s="107">
        <f t="shared" si="10"/>
        <v>1094.95</v>
      </c>
      <c r="L172" s="109">
        <v>42937</v>
      </c>
      <c r="M172" s="106" t="s">
        <v>568</v>
      </c>
      <c r="N172" s="177">
        <v>5</v>
      </c>
      <c r="O172" s="107">
        <f>N172*J172</f>
        <v>1094.95</v>
      </c>
      <c r="P172" s="102" t="s">
        <v>659</v>
      </c>
      <c r="Q172" s="190">
        <v>107</v>
      </c>
      <c r="R172" s="101" t="s">
        <v>588</v>
      </c>
    </row>
    <row r="173" spans="1:18" ht="45" x14ac:dyDescent="0.25">
      <c r="A173" s="106" t="s">
        <v>253</v>
      </c>
      <c r="B173" s="101" t="s">
        <v>254</v>
      </c>
      <c r="C173" s="102">
        <v>43175</v>
      </c>
      <c r="D173" s="108">
        <v>180000</v>
      </c>
      <c r="E173" s="101" t="s">
        <v>519</v>
      </c>
      <c r="F173" s="106">
        <v>10</v>
      </c>
      <c r="G173" s="101" t="str">
        <f>VLOOKUP(F173,Plan1!A$1:I$240,3,FALSE)</f>
        <v>BRAÇO DE LUMINÁRIA EXTERNA, DIÂMETRO TUBO 25 MM, COMPRIMENTO 1000 MM, COM PÉ PARA FIXAR AO POSTE.</v>
      </c>
      <c r="H173" s="106" t="s">
        <v>520</v>
      </c>
      <c r="I173" s="108">
        <v>15</v>
      </c>
      <c r="J173" s="107">
        <f>VLOOKUP(F173,Plan1!A$1:I$240,8,FALSE)</f>
        <v>15</v>
      </c>
      <c r="K173" s="107">
        <f t="shared" ref="K173:K236" si="13">I173*J173</f>
        <v>225</v>
      </c>
      <c r="L173" s="109">
        <v>42937</v>
      </c>
      <c r="M173" s="106" t="s">
        <v>566</v>
      </c>
      <c r="N173" s="177">
        <v>15</v>
      </c>
      <c r="O173" s="107">
        <f t="shared" si="12"/>
        <v>225</v>
      </c>
      <c r="P173" s="109">
        <v>43027</v>
      </c>
      <c r="Q173" s="190">
        <v>18044</v>
      </c>
      <c r="R173" s="101" t="s">
        <v>588</v>
      </c>
    </row>
    <row r="174" spans="1:18" ht="60" x14ac:dyDescent="0.25">
      <c r="A174" s="106" t="s">
        <v>253</v>
      </c>
      <c r="B174" s="101" t="s">
        <v>254</v>
      </c>
      <c r="C174" s="102">
        <v>43175</v>
      </c>
      <c r="D174" s="108">
        <v>180000</v>
      </c>
      <c r="E174" s="101" t="s">
        <v>519</v>
      </c>
      <c r="F174" s="106">
        <v>24</v>
      </c>
      <c r="G174" s="101" t="str">
        <f>VLOOKUP(F174,Plan1!A$1:I$240,3,FALSE)</f>
        <v>CABO QUADRIPLEX EM ALUMÍNIO 16MM², 4X16 PE, SENDO 3 CONDUTORES DE FASES ISOLADOS EM COMPOSTO TERMOFIXO DE POLIETILENO, NEUTRO S/ ISOLAMENTO.</v>
      </c>
      <c r="H174" s="106" t="s">
        <v>520</v>
      </c>
      <c r="I174" s="108">
        <v>250</v>
      </c>
      <c r="J174" s="107">
        <f>VLOOKUP(F174,Plan1!A$1:I$240,8,FALSE)</f>
        <v>5.55</v>
      </c>
      <c r="K174" s="107">
        <f t="shared" si="13"/>
        <v>1387.5</v>
      </c>
      <c r="L174" s="109">
        <v>42937</v>
      </c>
      <c r="M174" s="106" t="s">
        <v>571</v>
      </c>
      <c r="N174" s="177">
        <v>250</v>
      </c>
      <c r="O174" s="107">
        <f t="shared" si="12"/>
        <v>1387.5</v>
      </c>
      <c r="P174" s="103">
        <v>43005</v>
      </c>
      <c r="Q174" s="101">
        <v>4643</v>
      </c>
      <c r="R174" s="181" t="s">
        <v>588</v>
      </c>
    </row>
    <row r="175" spans="1:18" ht="90" x14ac:dyDescent="0.25">
      <c r="A175" s="106" t="s">
        <v>253</v>
      </c>
      <c r="B175" s="101" t="s">
        <v>254</v>
      </c>
      <c r="C175" s="102">
        <v>43175</v>
      </c>
      <c r="D175" s="108">
        <v>180000</v>
      </c>
      <c r="E175" s="101" t="s">
        <v>519</v>
      </c>
      <c r="F175" s="106">
        <v>33</v>
      </c>
      <c r="G175" s="101" t="str">
        <f>VLOOKUP(F175,Plan1!A$1:I$240,3,FALSE)</f>
        <v>CATRACA COM ESTICADOR PARA CERCA ELÉTRICA. PROPORCIONA ISOLAMENTO; CASTANHA ISOLADORA PRODUZIDA EM NYLON COM FIBRA E UV; ACABAMENTO GALVANIZADO; TRAVAS LATERAIS NA CASTANHA ISOLADORA.</v>
      </c>
      <c r="H175" s="106" t="s">
        <v>520</v>
      </c>
      <c r="I175" s="108">
        <v>10</v>
      </c>
      <c r="J175" s="107">
        <f>VLOOKUP(F175,Plan1!A$1:I$240,8,FALSE)</f>
        <v>9.18</v>
      </c>
      <c r="K175" s="107">
        <f t="shared" si="13"/>
        <v>91.8</v>
      </c>
      <c r="L175" s="109">
        <v>42937</v>
      </c>
      <c r="M175" s="106" t="s">
        <v>569</v>
      </c>
      <c r="N175" s="177">
        <v>10</v>
      </c>
      <c r="O175" s="107">
        <f t="shared" si="12"/>
        <v>91.8</v>
      </c>
      <c r="P175" s="109">
        <v>42997</v>
      </c>
      <c r="Q175" s="190">
        <v>487</v>
      </c>
      <c r="R175" s="101" t="s">
        <v>588</v>
      </c>
    </row>
    <row r="176" spans="1:18" ht="30" x14ac:dyDescent="0.25">
      <c r="A176" s="106" t="s">
        <v>253</v>
      </c>
      <c r="B176" s="101" t="s">
        <v>254</v>
      </c>
      <c r="C176" s="102">
        <v>43175</v>
      </c>
      <c r="D176" s="108">
        <v>180000</v>
      </c>
      <c r="E176" s="101" t="s">
        <v>519</v>
      </c>
      <c r="F176" s="106">
        <v>47</v>
      </c>
      <c r="G176" s="101" t="str">
        <f>VLOOKUP(F176,Plan1!A$1:I$240,3,FALSE)</f>
        <v>DISJUNTOR BAIXA TENSÃO, BIPOLAR DE 25 AMPERES TIPO DIN.</v>
      </c>
      <c r="H176" s="106" t="s">
        <v>520</v>
      </c>
      <c r="I176" s="108">
        <v>5</v>
      </c>
      <c r="J176" s="107">
        <f>VLOOKUP(F176,Plan1!A$1:I$240,8,FALSE)</f>
        <v>16.02</v>
      </c>
      <c r="K176" s="107">
        <f t="shared" si="13"/>
        <v>80.099999999999994</v>
      </c>
      <c r="L176" s="109">
        <v>42937</v>
      </c>
      <c r="M176" s="106" t="s">
        <v>567</v>
      </c>
      <c r="N176" s="177">
        <v>5</v>
      </c>
      <c r="O176" s="107">
        <f t="shared" si="12"/>
        <v>80.099999999999994</v>
      </c>
      <c r="P176" s="109">
        <v>42990</v>
      </c>
      <c r="Q176" s="190">
        <v>1921</v>
      </c>
      <c r="R176" s="101" t="s">
        <v>588</v>
      </c>
    </row>
    <row r="177" spans="1:18" ht="30" x14ac:dyDescent="0.25">
      <c r="A177" s="106" t="s">
        <v>253</v>
      </c>
      <c r="B177" s="101" t="s">
        <v>254</v>
      </c>
      <c r="C177" s="102">
        <v>43175</v>
      </c>
      <c r="D177" s="108">
        <v>180000</v>
      </c>
      <c r="E177" s="101" t="s">
        <v>519</v>
      </c>
      <c r="F177" s="106">
        <v>53</v>
      </c>
      <c r="G177" s="101" t="str">
        <f>VLOOKUP(F177,Plan1!A$1:I$240,3,FALSE)</f>
        <v>DISJUNTOR BAIXA TENSÃO, MONOPOLAR DE 20 A, MODELO MINI.</v>
      </c>
      <c r="H177" s="106" t="s">
        <v>520</v>
      </c>
      <c r="I177" s="108">
        <v>5</v>
      </c>
      <c r="J177" s="107">
        <f>VLOOKUP(F177,Plan1!A$1:I$240,8,FALSE)</f>
        <v>4.82</v>
      </c>
      <c r="K177" s="107">
        <f t="shared" si="13"/>
        <v>24.1</v>
      </c>
      <c r="L177" s="109">
        <v>42937</v>
      </c>
      <c r="M177" s="106" t="s">
        <v>567</v>
      </c>
      <c r="N177" s="177">
        <v>5</v>
      </c>
      <c r="O177" s="107">
        <f t="shared" si="12"/>
        <v>24.1</v>
      </c>
      <c r="P177" s="109">
        <v>42990</v>
      </c>
      <c r="Q177" s="190">
        <v>1921</v>
      </c>
      <c r="R177" s="101" t="s">
        <v>588</v>
      </c>
    </row>
    <row r="178" spans="1:18" ht="30" x14ac:dyDescent="0.25">
      <c r="A178" s="106" t="s">
        <v>253</v>
      </c>
      <c r="B178" s="101" t="s">
        <v>254</v>
      </c>
      <c r="C178" s="102">
        <v>43175</v>
      </c>
      <c r="D178" s="108">
        <v>180000</v>
      </c>
      <c r="E178" s="101" t="s">
        <v>519</v>
      </c>
      <c r="F178" s="106">
        <v>60</v>
      </c>
      <c r="G178" s="101" t="str">
        <f>VLOOKUP(F178,Plan1!A$1:I$240,3,FALSE)</f>
        <v>DISJUNTOR BAIXA TENSÃO, TRIPOLAR DE 20 AMPERES TIPO NEMA.</v>
      </c>
      <c r="H178" s="106" t="s">
        <v>520</v>
      </c>
      <c r="I178" s="108">
        <v>2</v>
      </c>
      <c r="J178" s="107">
        <f>VLOOKUP(F178,Plan1!A$1:I$240,8,FALSE)</f>
        <v>44</v>
      </c>
      <c r="K178" s="107">
        <f t="shared" si="13"/>
        <v>88</v>
      </c>
      <c r="L178" s="109">
        <v>42937</v>
      </c>
      <c r="M178" s="109" t="s">
        <v>562</v>
      </c>
      <c r="N178" s="177">
        <v>2</v>
      </c>
      <c r="O178" s="107">
        <f t="shared" si="12"/>
        <v>88</v>
      </c>
      <c r="P178" s="109">
        <v>42999</v>
      </c>
      <c r="Q178" s="190">
        <v>4</v>
      </c>
      <c r="R178" s="101" t="s">
        <v>588</v>
      </c>
    </row>
    <row r="179" spans="1:18" ht="45" x14ac:dyDescent="0.25">
      <c r="A179" s="106" t="s">
        <v>253</v>
      </c>
      <c r="B179" s="101" t="s">
        <v>254</v>
      </c>
      <c r="C179" s="102">
        <v>43175</v>
      </c>
      <c r="D179" s="108">
        <v>180000</v>
      </c>
      <c r="E179" s="101" t="s">
        <v>519</v>
      </c>
      <c r="F179" s="106">
        <v>89</v>
      </c>
      <c r="G179" s="101" t="str">
        <f>VLOOKUP(F179,Plan1!A$1:I$240,3,FALSE)</f>
        <v>EXTENSÃO 20 AMPERES, 20 METROS, CABO PP, 3 ENTRADAS</v>
      </c>
      <c r="H179" s="106" t="s">
        <v>520</v>
      </c>
      <c r="I179" s="108">
        <v>5</v>
      </c>
      <c r="J179" s="107">
        <f>VLOOKUP(F179,Plan1!A$1:I$240,8,FALSE)</f>
        <v>94.99</v>
      </c>
      <c r="K179" s="107">
        <f t="shared" si="13"/>
        <v>474.95</v>
      </c>
      <c r="L179" s="109">
        <v>42937</v>
      </c>
      <c r="M179" s="106" t="s">
        <v>564</v>
      </c>
      <c r="N179" s="177">
        <v>2</v>
      </c>
      <c r="O179" s="107">
        <f t="shared" si="12"/>
        <v>189.98</v>
      </c>
      <c r="P179" s="109" t="s">
        <v>506</v>
      </c>
      <c r="Q179" s="109" t="s">
        <v>250</v>
      </c>
      <c r="R179" s="101" t="s">
        <v>587</v>
      </c>
    </row>
    <row r="180" spans="1:18" s="187" customFormat="1" ht="30" x14ac:dyDescent="0.25">
      <c r="A180" s="180" t="s">
        <v>253</v>
      </c>
      <c r="B180" s="181" t="s">
        <v>254</v>
      </c>
      <c r="C180" s="182">
        <v>43175</v>
      </c>
      <c r="D180" s="183">
        <v>180000</v>
      </c>
      <c r="E180" s="181" t="s">
        <v>519</v>
      </c>
      <c r="F180" s="180">
        <v>90</v>
      </c>
      <c r="G180" s="181" t="str">
        <f>VLOOKUP(F180,Plan1!A$1:I$240,3,FALSE)</f>
        <v>FIO ELETRICO, TIPO FLEXÍVEL, BITOLA 10 MM</v>
      </c>
      <c r="H180" s="180" t="s">
        <v>520</v>
      </c>
      <c r="I180" s="183">
        <v>2</v>
      </c>
      <c r="J180" s="184">
        <f>VLOOKUP(F180,Plan1!A$1:I$240,8,FALSE)</f>
        <v>261.79000000000002</v>
      </c>
      <c r="K180" s="184">
        <f t="shared" si="13"/>
        <v>523.58000000000004</v>
      </c>
      <c r="L180" s="185">
        <v>42961</v>
      </c>
      <c r="M180" s="185" t="s">
        <v>574</v>
      </c>
      <c r="N180" s="186">
        <v>2</v>
      </c>
      <c r="O180" s="107">
        <f t="shared" si="12"/>
        <v>523.58000000000004</v>
      </c>
      <c r="P180" s="103" t="s">
        <v>657</v>
      </c>
      <c r="Q180" s="101">
        <v>4840</v>
      </c>
      <c r="R180" s="181" t="s">
        <v>588</v>
      </c>
    </row>
    <row r="181" spans="1:18" ht="30" x14ac:dyDescent="0.25">
      <c r="A181" s="106" t="s">
        <v>253</v>
      </c>
      <c r="B181" s="101" t="s">
        <v>254</v>
      </c>
      <c r="C181" s="102">
        <v>43175</v>
      </c>
      <c r="D181" s="108">
        <v>180000</v>
      </c>
      <c r="E181" s="101" t="s">
        <v>519</v>
      </c>
      <c r="F181" s="106">
        <v>96</v>
      </c>
      <c r="G181" s="101" t="str">
        <f>VLOOKUP(F181,Plan1!A$1:I$240,3,FALSE)</f>
        <v>FIO ELETRICO, TIPO FLEXÍVEL, BITOLA 2,50 MM</v>
      </c>
      <c r="H181" s="106" t="s">
        <v>520</v>
      </c>
      <c r="I181" s="108">
        <v>4</v>
      </c>
      <c r="J181" s="107">
        <f>VLOOKUP(F181,Plan1!A$1:I$240,8,FALSE)</f>
        <v>68.989999999999995</v>
      </c>
      <c r="K181" s="107">
        <f t="shared" si="13"/>
        <v>275.95999999999998</v>
      </c>
      <c r="L181" s="109">
        <v>42937</v>
      </c>
      <c r="M181" s="109" t="s">
        <v>563</v>
      </c>
      <c r="N181" s="177">
        <v>2</v>
      </c>
      <c r="O181" s="107">
        <f t="shared" si="12"/>
        <v>137.97999999999999</v>
      </c>
      <c r="P181" s="109">
        <v>43006</v>
      </c>
      <c r="Q181" s="190">
        <v>2128</v>
      </c>
      <c r="R181" s="101" t="s">
        <v>588</v>
      </c>
    </row>
    <row r="182" spans="1:18" x14ac:dyDescent="0.25">
      <c r="A182" s="106" t="s">
        <v>253</v>
      </c>
      <c r="B182" s="101" t="s">
        <v>254</v>
      </c>
      <c r="C182" s="102">
        <v>43175</v>
      </c>
      <c r="D182" s="108">
        <v>180000</v>
      </c>
      <c r="E182" s="101" t="s">
        <v>519</v>
      </c>
      <c r="F182" s="106">
        <v>91</v>
      </c>
      <c r="G182" s="101" t="str">
        <f>VLOOKUP(F182,Plan1!A$1:I$240,3,FALSE)</f>
        <v>FIO ELETRICO, TIPO FLEXÍVEL, BITOLA 6 MM</v>
      </c>
      <c r="H182" s="106" t="s">
        <v>520</v>
      </c>
      <c r="I182" s="108">
        <v>2</v>
      </c>
      <c r="J182" s="107">
        <f>VLOOKUP(F182,Plan1!A$1:I$240,8,FALSE)</f>
        <v>152.82</v>
      </c>
      <c r="K182" s="107">
        <f t="shared" si="13"/>
        <v>305.64</v>
      </c>
      <c r="L182" s="109">
        <v>42937</v>
      </c>
      <c r="M182" s="109" t="s">
        <v>563</v>
      </c>
      <c r="N182" s="177">
        <v>2</v>
      </c>
      <c r="O182" s="107">
        <f t="shared" si="12"/>
        <v>305.64</v>
      </c>
      <c r="P182" s="109">
        <v>43006</v>
      </c>
      <c r="Q182" s="190">
        <v>2128</v>
      </c>
      <c r="R182" s="101" t="s">
        <v>588</v>
      </c>
    </row>
    <row r="183" spans="1:18" ht="135" x14ac:dyDescent="0.25">
      <c r="A183" s="106" t="s">
        <v>253</v>
      </c>
      <c r="B183" s="101" t="s">
        <v>254</v>
      </c>
      <c r="C183" s="102">
        <v>43175</v>
      </c>
      <c r="D183" s="108">
        <v>180000</v>
      </c>
      <c r="E183" s="101" t="s">
        <v>519</v>
      </c>
      <c r="F183" s="106">
        <v>107</v>
      </c>
      <c r="G183" s="101" t="str">
        <f>VLOOKUP(F183,Plan1!A$1:I$240,3,FALSE)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183" s="106" t="s">
        <v>520</v>
      </c>
      <c r="I183" s="108">
        <v>20</v>
      </c>
      <c r="J183" s="107">
        <f>VLOOKUP(F183,Plan1!A$1:I$240,8,FALSE)</f>
        <v>11.68</v>
      </c>
      <c r="K183" s="107">
        <f t="shared" si="13"/>
        <v>233.6</v>
      </c>
      <c r="L183" s="106" t="s">
        <v>250</v>
      </c>
      <c r="M183" s="106" t="s">
        <v>250</v>
      </c>
      <c r="N183" s="177" t="s">
        <v>250</v>
      </c>
      <c r="O183" s="107" t="s">
        <v>250</v>
      </c>
      <c r="P183" s="109" t="s">
        <v>250</v>
      </c>
      <c r="Q183" s="109" t="s">
        <v>250</v>
      </c>
      <c r="R183" s="101" t="s">
        <v>544</v>
      </c>
    </row>
    <row r="184" spans="1:18" ht="45" x14ac:dyDescent="0.25">
      <c r="A184" s="106" t="s">
        <v>253</v>
      </c>
      <c r="B184" s="101" t="s">
        <v>254</v>
      </c>
      <c r="C184" s="102">
        <v>43175</v>
      </c>
      <c r="D184" s="108">
        <v>180000</v>
      </c>
      <c r="E184" s="101" t="s">
        <v>519</v>
      </c>
      <c r="F184" s="106">
        <v>136</v>
      </c>
      <c r="G184" s="101" t="str">
        <f>VLOOKUP(F184,Plan1!A$1:I$240,3,FALSE)</f>
        <v>LÂMPADA FLUORESCENTE COMPACTA 85W, VOLTAGEM 220/240, BASE E - E-40. FORMATO ESPIRAL.</v>
      </c>
      <c r="H184" s="106" t="s">
        <v>520</v>
      </c>
      <c r="I184" s="108">
        <v>10</v>
      </c>
      <c r="J184" s="107">
        <v>45</v>
      </c>
      <c r="K184" s="107">
        <f t="shared" si="13"/>
        <v>450</v>
      </c>
      <c r="L184" s="109">
        <v>42937</v>
      </c>
      <c r="M184" s="106" t="s">
        <v>565</v>
      </c>
      <c r="N184" s="177">
        <v>10</v>
      </c>
      <c r="O184" s="107">
        <f t="shared" ref="O184:O198" si="14">N184*J184</f>
        <v>450</v>
      </c>
      <c r="P184" s="102" t="s">
        <v>660</v>
      </c>
      <c r="Q184" s="190">
        <v>2252</v>
      </c>
      <c r="R184" s="101" t="s">
        <v>588</v>
      </c>
    </row>
    <row r="185" spans="1:18" ht="30" x14ac:dyDescent="0.25">
      <c r="A185" s="106" t="s">
        <v>253</v>
      </c>
      <c r="B185" s="101" t="s">
        <v>254</v>
      </c>
      <c r="C185" s="102">
        <v>43175</v>
      </c>
      <c r="D185" s="108">
        <v>180000</v>
      </c>
      <c r="E185" s="101" t="s">
        <v>519</v>
      </c>
      <c r="F185" s="106">
        <v>138</v>
      </c>
      <c r="G185" s="101" t="str">
        <f>VLOOKUP(F185,Plan1!A$1:I$240,3,FALSE)</f>
        <v>LÂMPADA FLUORESCENTE DE 40W X127V. BULBO T10.</v>
      </c>
      <c r="H185" s="106" t="s">
        <v>520</v>
      </c>
      <c r="I185" s="108">
        <v>100</v>
      </c>
      <c r="J185" s="107">
        <f>VLOOKUP(F185,Plan1!A$1:I$240,8,FALSE)</f>
        <v>4.7</v>
      </c>
      <c r="K185" s="107">
        <f t="shared" si="13"/>
        <v>470</v>
      </c>
      <c r="L185" s="109" t="s">
        <v>250</v>
      </c>
      <c r="M185" s="109" t="s">
        <v>250</v>
      </c>
      <c r="N185" s="177" t="s">
        <v>250</v>
      </c>
      <c r="O185" s="107" t="s">
        <v>250</v>
      </c>
      <c r="P185" s="109" t="s">
        <v>250</v>
      </c>
      <c r="Q185" s="109" t="s">
        <v>250</v>
      </c>
      <c r="R185" s="101" t="s">
        <v>572</v>
      </c>
    </row>
    <row r="186" spans="1:18" s="187" customFormat="1" ht="45" x14ac:dyDescent="0.25">
      <c r="A186" s="180" t="s">
        <v>253</v>
      </c>
      <c r="B186" s="181" t="s">
        <v>254</v>
      </c>
      <c r="C186" s="182">
        <v>43175</v>
      </c>
      <c r="D186" s="183">
        <v>180000</v>
      </c>
      <c r="E186" s="181" t="s">
        <v>519</v>
      </c>
      <c r="F186" s="180">
        <v>140</v>
      </c>
      <c r="G186" s="181" t="str">
        <f>VLOOKUP(F186,Plan1!A$1:I$240,3,FALSE)</f>
        <v>LÂMPADA FLUORESCENTE TUBULAR DE 32 W X 127V.</v>
      </c>
      <c r="H186" s="180" t="s">
        <v>520</v>
      </c>
      <c r="I186" s="183">
        <v>100</v>
      </c>
      <c r="J186" s="184">
        <f>VLOOKUP(F186,Plan1!A$1:I$240,8,FALSE)</f>
        <v>4.3</v>
      </c>
      <c r="K186" s="184">
        <f t="shared" si="13"/>
        <v>430</v>
      </c>
      <c r="L186" s="185">
        <v>42961</v>
      </c>
      <c r="M186" s="185" t="s">
        <v>574</v>
      </c>
      <c r="N186" s="186">
        <v>60</v>
      </c>
      <c r="O186" s="107">
        <f t="shared" si="14"/>
        <v>258</v>
      </c>
      <c r="P186" s="103" t="s">
        <v>506</v>
      </c>
      <c r="Q186" s="101" t="s">
        <v>250</v>
      </c>
      <c r="R186" s="101" t="s">
        <v>587</v>
      </c>
    </row>
    <row r="187" spans="1:18" ht="30" x14ac:dyDescent="0.25">
      <c r="A187" s="106" t="s">
        <v>253</v>
      </c>
      <c r="B187" s="101" t="s">
        <v>254</v>
      </c>
      <c r="C187" s="102">
        <v>43175</v>
      </c>
      <c r="D187" s="108">
        <v>180000</v>
      </c>
      <c r="E187" s="101" t="s">
        <v>519</v>
      </c>
      <c r="F187" s="106">
        <v>146</v>
      </c>
      <c r="G187" s="101" t="str">
        <f>VLOOKUP(F187,Plan1!A$1:I$240,3,FALSE)</f>
        <v>LÂMPADA VAPOR DE SÓDIO ALTA PRESSÃO 250 W X 220 V.</v>
      </c>
      <c r="H187" s="106" t="s">
        <v>520</v>
      </c>
      <c r="I187" s="108">
        <v>20</v>
      </c>
      <c r="J187" s="107">
        <f>VLOOKUP(F187,Plan1!A$1:I$240,8,FALSE)</f>
        <v>24.28</v>
      </c>
      <c r="K187" s="107">
        <f t="shared" si="13"/>
        <v>485.6</v>
      </c>
      <c r="L187" s="109">
        <v>42937</v>
      </c>
      <c r="M187" s="109" t="s">
        <v>563</v>
      </c>
      <c r="N187" s="177">
        <v>20</v>
      </c>
      <c r="O187" s="107">
        <f t="shared" si="14"/>
        <v>485.6</v>
      </c>
      <c r="P187" s="109">
        <v>43006</v>
      </c>
      <c r="Q187" s="190">
        <v>2128</v>
      </c>
      <c r="R187" s="101" t="s">
        <v>588</v>
      </c>
    </row>
    <row r="188" spans="1:18" ht="45" x14ac:dyDescent="0.25">
      <c r="A188" s="106" t="s">
        <v>253</v>
      </c>
      <c r="B188" s="101" t="s">
        <v>254</v>
      </c>
      <c r="C188" s="102">
        <v>43175</v>
      </c>
      <c r="D188" s="108">
        <v>180000</v>
      </c>
      <c r="E188" s="101" t="s">
        <v>519</v>
      </c>
      <c r="F188" s="106">
        <v>151</v>
      </c>
      <c r="G188" s="101" t="str">
        <f>VLOOKUP(F188,Plan1!A$1:I$240,3,FALSE)</f>
        <v>PLAFONIER EM PVC NA COR PRETA COM SOQUETE EM PORCELANA E-27 / 200W SOBRE POR.</v>
      </c>
      <c r="H188" s="106" t="s">
        <v>520</v>
      </c>
      <c r="I188" s="108">
        <v>10</v>
      </c>
      <c r="J188" s="107">
        <f>VLOOKUP(F188,Plan1!A$1:I$240,8,FALSE)</f>
        <v>2.5</v>
      </c>
      <c r="K188" s="107">
        <f t="shared" si="13"/>
        <v>25</v>
      </c>
      <c r="L188" s="109" t="s">
        <v>250</v>
      </c>
      <c r="M188" s="109" t="s">
        <v>250</v>
      </c>
      <c r="N188" s="177" t="s">
        <v>250</v>
      </c>
      <c r="O188" s="107" t="s">
        <v>250</v>
      </c>
      <c r="P188" s="109" t="s">
        <v>250</v>
      </c>
      <c r="Q188" s="109" t="s">
        <v>250</v>
      </c>
      <c r="R188" s="101" t="s">
        <v>544</v>
      </c>
    </row>
    <row r="189" spans="1:18" ht="45" x14ac:dyDescent="0.25">
      <c r="A189" s="106" t="s">
        <v>253</v>
      </c>
      <c r="B189" s="101" t="s">
        <v>254</v>
      </c>
      <c r="C189" s="102">
        <v>43175</v>
      </c>
      <c r="D189" s="108">
        <v>180000</v>
      </c>
      <c r="E189" s="101" t="s">
        <v>519</v>
      </c>
      <c r="F189" s="106">
        <v>162</v>
      </c>
      <c r="G189" s="101" t="str">
        <f>VLOOKUP(F189,Plan1!A$1:I$240,3,FALSE)</f>
        <v>SPOT, MATERIAL ALUMINIO, PARA DUAS LÂMPADAS ATÉ 25W. COR BRANCA OU PRATA. BOCAL E-27.</v>
      </c>
      <c r="H189" s="106" t="s">
        <v>520</v>
      </c>
      <c r="I189" s="108">
        <v>15</v>
      </c>
      <c r="J189" s="107">
        <f>VLOOKUP(F189,Plan1!A$1:I$240,8,FALSE)</f>
        <v>28.5</v>
      </c>
      <c r="K189" s="107">
        <f t="shared" si="13"/>
        <v>427.5</v>
      </c>
      <c r="L189" s="109">
        <v>42937</v>
      </c>
      <c r="M189" s="106" t="s">
        <v>570</v>
      </c>
      <c r="N189" s="177">
        <v>15</v>
      </c>
      <c r="O189" s="107">
        <f t="shared" si="14"/>
        <v>427.5</v>
      </c>
      <c r="P189" s="102" t="s">
        <v>658</v>
      </c>
      <c r="Q189" s="109">
        <v>45</v>
      </c>
      <c r="R189" s="101" t="s">
        <v>588</v>
      </c>
    </row>
    <row r="190" spans="1:18" s="187" customFormat="1" ht="45" x14ac:dyDescent="0.25">
      <c r="A190" s="180" t="s">
        <v>253</v>
      </c>
      <c r="B190" s="181" t="s">
        <v>254</v>
      </c>
      <c r="C190" s="182">
        <v>43175</v>
      </c>
      <c r="D190" s="183">
        <v>180000</v>
      </c>
      <c r="E190" s="181" t="s">
        <v>519</v>
      </c>
      <c r="F190" s="180">
        <v>166</v>
      </c>
      <c r="G190" s="181" t="str">
        <f>VLOOKUP(F190,Plan1!A$1:I$240,3,FALSE)</f>
        <v>TOMADA DE EMBUTIR 20 AMPERES, TIPO UNIVERSAL.</v>
      </c>
      <c r="H190" s="180" t="s">
        <v>520</v>
      </c>
      <c r="I190" s="183">
        <v>20</v>
      </c>
      <c r="J190" s="184">
        <f>VLOOKUP(F190,Plan1!A$1:I$240,8,FALSE)</f>
        <v>2.79</v>
      </c>
      <c r="K190" s="184">
        <f t="shared" si="13"/>
        <v>55.8</v>
      </c>
      <c r="L190" s="185">
        <v>42961</v>
      </c>
      <c r="M190" s="185" t="s">
        <v>574</v>
      </c>
      <c r="N190" s="186">
        <v>10</v>
      </c>
      <c r="O190" s="107">
        <f t="shared" si="14"/>
        <v>27.9</v>
      </c>
      <c r="P190" s="103" t="s">
        <v>506</v>
      </c>
      <c r="Q190" s="101" t="s">
        <v>250</v>
      </c>
      <c r="R190" s="101" t="s">
        <v>587</v>
      </c>
    </row>
    <row r="191" spans="1:18" s="187" customFormat="1" ht="30" x14ac:dyDescent="0.25">
      <c r="A191" s="180" t="s">
        <v>253</v>
      </c>
      <c r="B191" s="181" t="s">
        <v>254</v>
      </c>
      <c r="C191" s="182">
        <v>43175</v>
      </c>
      <c r="D191" s="183">
        <v>180000</v>
      </c>
      <c r="E191" s="181" t="s">
        <v>519</v>
      </c>
      <c r="F191" s="180">
        <v>168</v>
      </c>
      <c r="G191" s="181" t="str">
        <f>VLOOKUP(F191,Plan1!A$1:I$240,3,FALSE)</f>
        <v>TOMADA EXTERNA 20 AMPERES UNIVERSAL (SOBREPOR).</v>
      </c>
      <c r="H191" s="180" t="s">
        <v>520</v>
      </c>
      <c r="I191" s="183">
        <v>20</v>
      </c>
      <c r="J191" s="184">
        <f>VLOOKUP(F191,Plan1!A$1:I$240,8,FALSE)</f>
        <v>2.78</v>
      </c>
      <c r="K191" s="184">
        <f t="shared" si="13"/>
        <v>55.599999999999994</v>
      </c>
      <c r="L191" s="185">
        <v>42961</v>
      </c>
      <c r="M191" s="185" t="s">
        <v>574</v>
      </c>
      <c r="N191" s="186">
        <v>20</v>
      </c>
      <c r="O191" s="107">
        <f t="shared" si="14"/>
        <v>55.599999999999994</v>
      </c>
      <c r="P191" s="103" t="s">
        <v>657</v>
      </c>
      <c r="Q191" s="101">
        <v>4840</v>
      </c>
      <c r="R191" s="181" t="s">
        <v>588</v>
      </c>
    </row>
    <row r="192" spans="1:18" ht="30" x14ac:dyDescent="0.25">
      <c r="A192" s="106" t="s">
        <v>253</v>
      </c>
      <c r="B192" s="101" t="s">
        <v>254</v>
      </c>
      <c r="C192" s="102">
        <v>43175</v>
      </c>
      <c r="D192" s="108">
        <v>190000</v>
      </c>
      <c r="E192" s="101" t="s">
        <v>521</v>
      </c>
      <c r="F192" s="106">
        <v>61</v>
      </c>
      <c r="G192" s="101" t="str">
        <f>VLOOKUP(F192,Plan1!A$1:I$240,3,FALSE)</f>
        <v>DISJUNTOR BAIXA TENSÃO, TRIPOLAR DE 30 AMPERES, MODELO NEMA.</v>
      </c>
      <c r="H192" s="106" t="s">
        <v>522</v>
      </c>
      <c r="I192" s="108">
        <v>3</v>
      </c>
      <c r="J192" s="107">
        <f>VLOOKUP(F192,Plan1!A$1:I$240,8,FALSE)</f>
        <v>41.9</v>
      </c>
      <c r="K192" s="107">
        <f t="shared" si="13"/>
        <v>125.69999999999999</v>
      </c>
      <c r="L192" s="109">
        <v>42937</v>
      </c>
      <c r="M192" s="106" t="s">
        <v>546</v>
      </c>
      <c r="N192" s="177">
        <v>3</v>
      </c>
      <c r="O192" s="107">
        <f t="shared" si="14"/>
        <v>125.69999999999999</v>
      </c>
      <c r="P192" s="109">
        <v>42999</v>
      </c>
      <c r="Q192" s="106">
        <v>6</v>
      </c>
      <c r="R192" s="101" t="s">
        <v>588</v>
      </c>
    </row>
    <row r="193" spans="1:18" ht="30" x14ac:dyDescent="0.25">
      <c r="A193" s="106" t="s">
        <v>253</v>
      </c>
      <c r="B193" s="101" t="s">
        <v>254</v>
      </c>
      <c r="C193" s="102">
        <v>43175</v>
      </c>
      <c r="D193" s="108">
        <v>190000</v>
      </c>
      <c r="E193" s="101" t="s">
        <v>521</v>
      </c>
      <c r="F193" s="106">
        <v>63</v>
      </c>
      <c r="G193" s="101" t="str">
        <f>VLOOKUP(F193,Plan1!A$1:I$240,3,FALSE)</f>
        <v>DISJUNTOR BAIXA TENSÃO, TRIPOLAR DE 70 AMPERES, MODELO NEMA.</v>
      </c>
      <c r="H193" s="106" t="s">
        <v>522</v>
      </c>
      <c r="I193" s="108">
        <v>3</v>
      </c>
      <c r="J193" s="107">
        <f>VLOOKUP(F193,Plan1!A$1:I$240,8,FALSE)</f>
        <v>64</v>
      </c>
      <c r="K193" s="107">
        <f t="shared" si="13"/>
        <v>192</v>
      </c>
      <c r="L193" s="109">
        <v>42937</v>
      </c>
      <c r="M193" s="106" t="s">
        <v>546</v>
      </c>
      <c r="N193" s="177">
        <v>3</v>
      </c>
      <c r="O193" s="107">
        <f t="shared" si="14"/>
        <v>192</v>
      </c>
      <c r="P193" s="109">
        <v>42999</v>
      </c>
      <c r="Q193" s="106">
        <v>6</v>
      </c>
      <c r="R193" s="101" t="s">
        <v>588</v>
      </c>
    </row>
    <row r="194" spans="1:18" s="187" customFormat="1" ht="30" x14ac:dyDescent="0.25">
      <c r="A194" s="180" t="s">
        <v>253</v>
      </c>
      <c r="B194" s="181" t="s">
        <v>254</v>
      </c>
      <c r="C194" s="182">
        <v>43175</v>
      </c>
      <c r="D194" s="183">
        <v>190000</v>
      </c>
      <c r="E194" s="181" t="s">
        <v>521</v>
      </c>
      <c r="F194" s="180">
        <v>95</v>
      </c>
      <c r="G194" s="181" t="str">
        <f>VLOOKUP(F194,Plan1!A$1:I$240,3,FALSE)</f>
        <v>FIO ELETRICO, TIPO FLEXÍVEL, BITOLA 1,50 MM</v>
      </c>
      <c r="H194" s="180" t="s">
        <v>522</v>
      </c>
      <c r="I194" s="183">
        <v>3</v>
      </c>
      <c r="J194" s="184">
        <f>VLOOKUP(F194,Plan1!A$1:I$240,8,FALSE)</f>
        <v>41.99</v>
      </c>
      <c r="K194" s="184">
        <f t="shared" si="13"/>
        <v>125.97</v>
      </c>
      <c r="L194" s="185">
        <v>42961</v>
      </c>
      <c r="M194" s="185" t="s">
        <v>575</v>
      </c>
      <c r="N194" s="186">
        <v>3</v>
      </c>
      <c r="O194" s="107">
        <f t="shared" si="14"/>
        <v>125.97</v>
      </c>
      <c r="P194" s="103">
        <v>43005</v>
      </c>
      <c r="Q194" s="101">
        <v>4821</v>
      </c>
      <c r="R194" s="181" t="s">
        <v>588</v>
      </c>
    </row>
    <row r="195" spans="1:18" ht="30" x14ac:dyDescent="0.25">
      <c r="A195" s="106" t="s">
        <v>253</v>
      </c>
      <c r="B195" s="101" t="s">
        <v>254</v>
      </c>
      <c r="C195" s="102">
        <v>43175</v>
      </c>
      <c r="D195" s="108">
        <v>190000</v>
      </c>
      <c r="E195" s="101" t="s">
        <v>521</v>
      </c>
      <c r="F195" s="106">
        <v>96</v>
      </c>
      <c r="G195" s="101" t="str">
        <f>VLOOKUP(F195,Plan1!A$1:I$240,3,FALSE)</f>
        <v>FIO ELETRICO, TIPO FLEXÍVEL, BITOLA 2,50 MM</v>
      </c>
      <c r="H195" s="106" t="s">
        <v>522</v>
      </c>
      <c r="I195" s="108">
        <v>5</v>
      </c>
      <c r="J195" s="107">
        <f>VLOOKUP(F195,Plan1!A$1:I$240,8,FALSE)</f>
        <v>68.989999999999995</v>
      </c>
      <c r="K195" s="107">
        <f t="shared" si="13"/>
        <v>344.95</v>
      </c>
      <c r="L195" s="109">
        <v>42937</v>
      </c>
      <c r="M195" s="106" t="s">
        <v>548</v>
      </c>
      <c r="N195" s="177">
        <v>2</v>
      </c>
      <c r="O195" s="107">
        <f t="shared" si="14"/>
        <v>137.97999999999999</v>
      </c>
      <c r="P195" s="103">
        <v>43005</v>
      </c>
      <c r="Q195" s="101">
        <v>2127</v>
      </c>
      <c r="R195" s="101" t="s">
        <v>588</v>
      </c>
    </row>
    <row r="196" spans="1:18" s="187" customFormat="1" ht="45" x14ac:dyDescent="0.25">
      <c r="A196" s="180" t="s">
        <v>253</v>
      </c>
      <c r="B196" s="181" t="s">
        <v>254</v>
      </c>
      <c r="C196" s="182">
        <v>43175</v>
      </c>
      <c r="D196" s="183">
        <v>190000</v>
      </c>
      <c r="E196" s="181" t="s">
        <v>521</v>
      </c>
      <c r="F196" s="180">
        <v>97</v>
      </c>
      <c r="G196" s="181" t="str">
        <f>VLOOKUP(F196,Plan1!A$1:I$240,3,FALSE)</f>
        <v>FIO ELETRICO, TIPO FLEXÍVEL, BITOLA 4 MM</v>
      </c>
      <c r="H196" s="180" t="s">
        <v>522</v>
      </c>
      <c r="I196" s="183">
        <v>5</v>
      </c>
      <c r="J196" s="184">
        <f>VLOOKUP(F196,Plan1!A$1:I$240,8,FALSE)</f>
        <v>100.78</v>
      </c>
      <c r="K196" s="184">
        <f t="shared" si="13"/>
        <v>503.9</v>
      </c>
      <c r="L196" s="185">
        <v>42961</v>
      </c>
      <c r="M196" s="185" t="s">
        <v>575</v>
      </c>
      <c r="N196" s="186">
        <v>2</v>
      </c>
      <c r="O196" s="107">
        <f t="shared" si="14"/>
        <v>201.56</v>
      </c>
      <c r="P196" s="103">
        <v>43005</v>
      </c>
      <c r="Q196" s="101">
        <v>4821</v>
      </c>
      <c r="R196" s="101" t="s">
        <v>587</v>
      </c>
    </row>
    <row r="197" spans="1:18" ht="30" x14ac:dyDescent="0.25">
      <c r="A197" s="106" t="s">
        <v>253</v>
      </c>
      <c r="B197" s="101" t="s">
        <v>254</v>
      </c>
      <c r="C197" s="102">
        <v>43175</v>
      </c>
      <c r="D197" s="108">
        <v>190000</v>
      </c>
      <c r="E197" s="101" t="s">
        <v>521</v>
      </c>
      <c r="F197" s="106">
        <v>93</v>
      </c>
      <c r="G197" s="101" t="str">
        <f>VLOOKUP(F197,Plan1!A$1:I$240,3,FALSE)</f>
        <v>FIO FLEXÍVEL PARALELO, BITOLA 2,50 MM² (2 X 2.50 MM²), ROLO COM 100 METROS.</v>
      </c>
      <c r="H197" s="106" t="s">
        <v>522</v>
      </c>
      <c r="I197" s="108">
        <v>2</v>
      </c>
      <c r="J197" s="107">
        <f>VLOOKUP(F197,Plan1!A$1:I$240,8,FALSE)</f>
        <v>146.03</v>
      </c>
      <c r="K197" s="107">
        <f t="shared" si="13"/>
        <v>292.06</v>
      </c>
      <c r="L197" s="109">
        <v>42937</v>
      </c>
      <c r="M197" s="106" t="s">
        <v>548</v>
      </c>
      <c r="N197" s="177">
        <v>2</v>
      </c>
      <c r="O197" s="107">
        <f t="shared" si="14"/>
        <v>292.06</v>
      </c>
      <c r="P197" s="103">
        <v>43005</v>
      </c>
      <c r="Q197" s="101">
        <v>2127</v>
      </c>
      <c r="R197" s="101" t="s">
        <v>588</v>
      </c>
    </row>
    <row r="198" spans="1:18" ht="60" x14ac:dyDescent="0.25">
      <c r="A198" s="106" t="s">
        <v>253</v>
      </c>
      <c r="B198" s="101" t="s">
        <v>254</v>
      </c>
      <c r="C198" s="102">
        <v>43175</v>
      </c>
      <c r="D198" s="108">
        <v>190000</v>
      </c>
      <c r="E198" s="101" t="s">
        <v>521</v>
      </c>
      <c r="F198" s="106">
        <v>103</v>
      </c>
      <c r="G198" s="101" t="str">
        <f>VLOOKUP(F198,Plan1!A$1:I$240,3,FALSE)</f>
        <v>FIO TELEFÔNICO, TIPO DROPS, QUANTIDADE CONDUTOR 2, MATERIAL CONDUTOR COBRE, MATERIAL ISOLAMENTO PVC, COR PRETA, DIÂMETRO 1,5 POL</v>
      </c>
      <c r="H198" s="106" t="s">
        <v>522</v>
      </c>
      <c r="I198" s="108">
        <v>10</v>
      </c>
      <c r="J198" s="107">
        <f>VLOOKUP(F198,Plan1!A$1:I$240,8,FALSE)</f>
        <v>51.7</v>
      </c>
      <c r="K198" s="107">
        <f t="shared" si="13"/>
        <v>517</v>
      </c>
      <c r="L198" s="109">
        <v>42937</v>
      </c>
      <c r="M198" s="106" t="s">
        <v>551</v>
      </c>
      <c r="N198" s="177">
        <v>10</v>
      </c>
      <c r="O198" s="107">
        <f t="shared" si="14"/>
        <v>517</v>
      </c>
      <c r="P198" s="109">
        <v>42990</v>
      </c>
      <c r="Q198" s="109">
        <v>1638</v>
      </c>
      <c r="R198" s="101" t="s">
        <v>588</v>
      </c>
    </row>
    <row r="199" spans="1:18" ht="135" x14ac:dyDescent="0.25">
      <c r="A199" s="106" t="s">
        <v>253</v>
      </c>
      <c r="B199" s="101" t="s">
        <v>254</v>
      </c>
      <c r="C199" s="102">
        <v>43175</v>
      </c>
      <c r="D199" s="108">
        <v>190000</v>
      </c>
      <c r="E199" s="101" t="s">
        <v>521</v>
      </c>
      <c r="F199" s="106">
        <v>107</v>
      </c>
      <c r="G199" s="101" t="str">
        <f>VLOOKUP(F199,Plan1!A$1:I$240,3,FALSE)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199" s="106" t="s">
        <v>522</v>
      </c>
      <c r="I199" s="108">
        <v>10</v>
      </c>
      <c r="J199" s="107">
        <f>VLOOKUP(F199,Plan1!A$1:I$240,8,FALSE)</f>
        <v>11.68</v>
      </c>
      <c r="K199" s="107">
        <f t="shared" si="13"/>
        <v>116.8</v>
      </c>
      <c r="L199" s="106" t="s">
        <v>250</v>
      </c>
      <c r="M199" s="106" t="s">
        <v>250</v>
      </c>
      <c r="N199" s="177" t="s">
        <v>250</v>
      </c>
      <c r="O199" s="107" t="s">
        <v>250</v>
      </c>
      <c r="P199" s="109" t="s">
        <v>250</v>
      </c>
      <c r="Q199" s="109" t="s">
        <v>250</v>
      </c>
      <c r="R199" s="101" t="s">
        <v>544</v>
      </c>
    </row>
    <row r="200" spans="1:18" s="187" customFormat="1" ht="30" x14ac:dyDescent="0.25">
      <c r="A200" s="180" t="s">
        <v>253</v>
      </c>
      <c r="B200" s="181" t="s">
        <v>254</v>
      </c>
      <c r="C200" s="182">
        <v>43175</v>
      </c>
      <c r="D200" s="183">
        <v>190000</v>
      </c>
      <c r="E200" s="181" t="s">
        <v>521</v>
      </c>
      <c r="F200" s="180">
        <v>110</v>
      </c>
      <c r="G200" s="181" t="str">
        <f>VLOOKUP(F200,Plan1!A$1:I$240,3,FALSE)</f>
        <v>FOTOCÉLULA DE 1000 W X 220 V COMPLETA COM BASE DE TRÊS FIOS.</v>
      </c>
      <c r="H200" s="180" t="s">
        <v>522</v>
      </c>
      <c r="I200" s="183">
        <v>15</v>
      </c>
      <c r="J200" s="184">
        <f>VLOOKUP(F200,Plan1!A$1:I$240,8,FALSE)</f>
        <v>11.63</v>
      </c>
      <c r="K200" s="184">
        <f t="shared" si="13"/>
        <v>174.45000000000002</v>
      </c>
      <c r="L200" s="185">
        <v>42961</v>
      </c>
      <c r="M200" s="185" t="s">
        <v>575</v>
      </c>
      <c r="N200" s="186">
        <v>15</v>
      </c>
      <c r="O200" s="107">
        <f t="shared" ref="O200:O235" si="15">N200*J200</f>
        <v>174.45000000000002</v>
      </c>
      <c r="P200" s="103">
        <v>43005</v>
      </c>
      <c r="Q200" s="101">
        <v>4821</v>
      </c>
      <c r="R200" s="181" t="s">
        <v>588</v>
      </c>
    </row>
    <row r="201" spans="1:18" ht="45" x14ac:dyDescent="0.25">
      <c r="A201" s="106" t="s">
        <v>253</v>
      </c>
      <c r="B201" s="101" t="s">
        <v>254</v>
      </c>
      <c r="C201" s="102">
        <v>43175</v>
      </c>
      <c r="D201" s="108">
        <v>190000</v>
      </c>
      <c r="E201" s="101" t="s">
        <v>521</v>
      </c>
      <c r="F201" s="106">
        <v>111</v>
      </c>
      <c r="G201" s="101" t="str">
        <f>VLOOKUP(F201,Plan1!A$1:I$240,3,FALSE)</f>
        <v>FUSÍVEL CARTUCHO DE 30 AMPERES. TIPO VIROLA.</v>
      </c>
      <c r="H201" s="106" t="s">
        <v>522</v>
      </c>
      <c r="I201" s="108">
        <v>20</v>
      </c>
      <c r="J201" s="107">
        <f>VLOOKUP(F201,Plan1!A$1:I$240,8,FALSE)</f>
        <v>2.04</v>
      </c>
      <c r="K201" s="107">
        <f t="shared" si="13"/>
        <v>40.799999999999997</v>
      </c>
      <c r="L201" s="109">
        <v>42937</v>
      </c>
      <c r="M201" s="106" t="s">
        <v>554</v>
      </c>
      <c r="N201" s="177">
        <v>15</v>
      </c>
      <c r="O201" s="107">
        <f t="shared" si="15"/>
        <v>30.6</v>
      </c>
      <c r="P201" s="109" t="s">
        <v>506</v>
      </c>
      <c r="Q201" s="109" t="s">
        <v>250</v>
      </c>
      <c r="R201" s="101" t="s">
        <v>587</v>
      </c>
    </row>
    <row r="202" spans="1:18" s="187" customFormat="1" ht="30" x14ac:dyDescent="0.25">
      <c r="A202" s="180" t="s">
        <v>253</v>
      </c>
      <c r="B202" s="181" t="s">
        <v>254</v>
      </c>
      <c r="C202" s="182">
        <v>43175</v>
      </c>
      <c r="D202" s="183">
        <v>190000</v>
      </c>
      <c r="E202" s="181" t="s">
        <v>521</v>
      </c>
      <c r="F202" s="180">
        <v>120</v>
      </c>
      <c r="G202" s="181" t="str">
        <f>VLOOKUP(F202,Plan1!A$1:I$240,3,FALSE)</f>
        <v>INTERRUPTOR DE EMBUTIR, CONJUGADO DE UMA SEÇÃO COM UMA TOMADA.</v>
      </c>
      <c r="H202" s="180" t="s">
        <v>522</v>
      </c>
      <c r="I202" s="183">
        <v>20</v>
      </c>
      <c r="J202" s="184">
        <f>VLOOKUP(F202,Plan1!A$1:I$240,8,FALSE)</f>
        <v>3.89</v>
      </c>
      <c r="K202" s="184">
        <f t="shared" si="13"/>
        <v>77.8</v>
      </c>
      <c r="L202" s="185">
        <v>42961</v>
      </c>
      <c r="M202" s="185" t="s">
        <v>575</v>
      </c>
      <c r="N202" s="186">
        <v>20</v>
      </c>
      <c r="O202" s="107">
        <f t="shared" si="15"/>
        <v>77.8</v>
      </c>
      <c r="P202" s="103">
        <v>43005</v>
      </c>
      <c r="Q202" s="101">
        <v>4821</v>
      </c>
      <c r="R202" s="181" t="s">
        <v>588</v>
      </c>
    </row>
    <row r="203" spans="1:18" s="187" customFormat="1" ht="30" x14ac:dyDescent="0.25">
      <c r="A203" s="180" t="s">
        <v>253</v>
      </c>
      <c r="B203" s="181" t="s">
        <v>254</v>
      </c>
      <c r="C203" s="182">
        <v>43175</v>
      </c>
      <c r="D203" s="183">
        <v>190000</v>
      </c>
      <c r="E203" s="181" t="s">
        <v>521</v>
      </c>
      <c r="F203" s="180">
        <v>122</v>
      </c>
      <c r="G203" s="181" t="str">
        <f>VLOOKUP(F203,Plan1!A$1:I$240,3,FALSE)</f>
        <v>INTERRUPTOR, INTERNO COM TRÊS SEÇÕES, EMBUTIR.</v>
      </c>
      <c r="H203" s="180" t="s">
        <v>522</v>
      </c>
      <c r="I203" s="183">
        <v>10</v>
      </c>
      <c r="J203" s="184">
        <f>VLOOKUP(F203,Plan1!A$1:I$240,8,FALSE)</f>
        <v>4.97</v>
      </c>
      <c r="K203" s="184">
        <f t="shared" si="13"/>
        <v>49.699999999999996</v>
      </c>
      <c r="L203" s="185">
        <v>42961</v>
      </c>
      <c r="M203" s="185" t="s">
        <v>575</v>
      </c>
      <c r="N203" s="186">
        <v>10</v>
      </c>
      <c r="O203" s="107">
        <f t="shared" si="15"/>
        <v>49.699999999999996</v>
      </c>
      <c r="P203" s="103">
        <v>43005</v>
      </c>
      <c r="Q203" s="101">
        <v>4821</v>
      </c>
      <c r="R203" s="181" t="s">
        <v>588</v>
      </c>
    </row>
    <row r="204" spans="1:18" s="187" customFormat="1" ht="30" x14ac:dyDescent="0.25">
      <c r="A204" s="180" t="s">
        <v>253</v>
      </c>
      <c r="B204" s="181" t="s">
        <v>254</v>
      </c>
      <c r="C204" s="182">
        <v>43175</v>
      </c>
      <c r="D204" s="183">
        <v>190000</v>
      </c>
      <c r="E204" s="181" t="s">
        <v>521</v>
      </c>
      <c r="F204" s="180">
        <v>118</v>
      </c>
      <c r="G204" s="181" t="str">
        <f>VLOOKUP(F204,Plan1!A$1:I$240,3,FALSE)</f>
        <v>INTERRUPTOR, TIPO SIMPLES, QUANTIDADE SEÇÕES 2 UN, POSIÇÃO RELATIVA EMBUTIR</v>
      </c>
      <c r="H204" s="180" t="s">
        <v>522</v>
      </c>
      <c r="I204" s="183">
        <v>30</v>
      </c>
      <c r="J204" s="184">
        <f>VLOOKUP(F204,Plan1!A$1:I$240,8,FALSE)</f>
        <v>3.59</v>
      </c>
      <c r="K204" s="184">
        <f t="shared" si="13"/>
        <v>107.69999999999999</v>
      </c>
      <c r="L204" s="185">
        <v>42961</v>
      </c>
      <c r="M204" s="185" t="s">
        <v>575</v>
      </c>
      <c r="N204" s="186">
        <v>30</v>
      </c>
      <c r="O204" s="107">
        <f t="shared" si="15"/>
        <v>107.69999999999999</v>
      </c>
      <c r="P204" s="103">
        <v>43005</v>
      </c>
      <c r="Q204" s="101">
        <v>4821</v>
      </c>
      <c r="R204" s="181" t="s">
        <v>588</v>
      </c>
    </row>
    <row r="205" spans="1:18" ht="30" x14ac:dyDescent="0.25">
      <c r="A205" s="106" t="s">
        <v>253</v>
      </c>
      <c r="B205" s="101" t="s">
        <v>254</v>
      </c>
      <c r="C205" s="102">
        <v>43175</v>
      </c>
      <c r="D205" s="108">
        <v>190000</v>
      </c>
      <c r="E205" s="101" t="s">
        <v>521</v>
      </c>
      <c r="F205" s="106">
        <v>145</v>
      </c>
      <c r="G205" s="101" t="str">
        <f>VLOOKUP(F205,Plan1!A$1:I$240,3,FALSE)</f>
        <v>LÂMPADA VAPOR DE MERCÚRIO 400 W X 220 V BASE E-40.</v>
      </c>
      <c r="H205" s="106" t="s">
        <v>522</v>
      </c>
      <c r="I205" s="108">
        <v>15</v>
      </c>
      <c r="J205" s="107">
        <f>VLOOKUP(F205,Plan1!A$1:I$240,8,FALSE)</f>
        <v>32.909999999999997</v>
      </c>
      <c r="K205" s="107">
        <f t="shared" si="13"/>
        <v>493.65</v>
      </c>
      <c r="L205" s="109">
        <v>42937</v>
      </c>
      <c r="M205" s="106" t="s">
        <v>548</v>
      </c>
      <c r="N205" s="177">
        <v>15</v>
      </c>
      <c r="O205" s="107">
        <f t="shared" si="15"/>
        <v>493.65</v>
      </c>
      <c r="P205" s="103">
        <v>43005</v>
      </c>
      <c r="Q205" s="101">
        <v>2127</v>
      </c>
      <c r="R205" s="101" t="s">
        <v>588</v>
      </c>
    </row>
    <row r="206" spans="1:18" ht="30" x14ac:dyDescent="0.25">
      <c r="A206" s="106" t="s">
        <v>253</v>
      </c>
      <c r="B206" s="101" t="s">
        <v>254</v>
      </c>
      <c r="C206" s="102">
        <v>43175</v>
      </c>
      <c r="D206" s="108">
        <v>190000</v>
      </c>
      <c r="E206" s="101" t="s">
        <v>521</v>
      </c>
      <c r="F206" s="106">
        <v>146</v>
      </c>
      <c r="G206" s="101" t="str">
        <f>VLOOKUP(F206,Plan1!A$1:I$240,3,FALSE)</f>
        <v>LÂMPADA VAPOR DE SÓDIO ALTA PRESSÃO 250 W X 220 V.</v>
      </c>
      <c r="H206" s="106" t="s">
        <v>522</v>
      </c>
      <c r="I206" s="108">
        <v>15</v>
      </c>
      <c r="J206" s="107">
        <f>VLOOKUP(F206,Plan1!A$1:I$240,8,FALSE)</f>
        <v>24.28</v>
      </c>
      <c r="K206" s="107">
        <f t="shared" si="13"/>
        <v>364.20000000000005</v>
      </c>
      <c r="L206" s="109">
        <v>42937</v>
      </c>
      <c r="M206" s="106" t="s">
        <v>548</v>
      </c>
      <c r="N206" s="177">
        <v>15</v>
      </c>
      <c r="O206" s="107">
        <f t="shared" si="15"/>
        <v>364.20000000000005</v>
      </c>
      <c r="P206" s="103">
        <v>43005</v>
      </c>
      <c r="Q206" s="101">
        <v>2127</v>
      </c>
      <c r="R206" s="101" t="s">
        <v>588</v>
      </c>
    </row>
    <row r="207" spans="1:18" ht="30" x14ac:dyDescent="0.25">
      <c r="A207" s="106" t="s">
        <v>253</v>
      </c>
      <c r="B207" s="101" t="s">
        <v>254</v>
      </c>
      <c r="C207" s="102">
        <v>43175</v>
      </c>
      <c r="D207" s="108">
        <v>190000</v>
      </c>
      <c r="E207" s="101" t="s">
        <v>521</v>
      </c>
      <c r="F207" s="106">
        <v>147</v>
      </c>
      <c r="G207" s="101" t="str">
        <f>VLOOKUP(F207,Plan1!A$1:I$240,3,FALSE)</f>
        <v>LÂMPADA VAPOR DE SÓDIO ALTA PRESSÃO 400 W X 220V.</v>
      </c>
      <c r="H207" s="106" t="s">
        <v>522</v>
      </c>
      <c r="I207" s="108">
        <v>15</v>
      </c>
      <c r="J207" s="107">
        <f>VLOOKUP(F207,Plan1!A$1:I$240,8,FALSE)</f>
        <v>29.37</v>
      </c>
      <c r="K207" s="107">
        <f t="shared" si="13"/>
        <v>440.55</v>
      </c>
      <c r="L207" s="109">
        <v>42937</v>
      </c>
      <c r="M207" s="106" t="s">
        <v>548</v>
      </c>
      <c r="N207" s="177">
        <v>15</v>
      </c>
      <c r="O207" s="107">
        <f t="shared" si="15"/>
        <v>440.55</v>
      </c>
      <c r="P207" s="103">
        <v>43005</v>
      </c>
      <c r="Q207" s="101">
        <v>2127</v>
      </c>
      <c r="R207" s="101" t="s">
        <v>588</v>
      </c>
    </row>
    <row r="208" spans="1:18" ht="45" x14ac:dyDescent="0.25">
      <c r="A208" s="106" t="s">
        <v>253</v>
      </c>
      <c r="B208" s="101" t="s">
        <v>254</v>
      </c>
      <c r="C208" s="102">
        <v>43175</v>
      </c>
      <c r="D208" s="108">
        <v>190000</v>
      </c>
      <c r="E208" s="101" t="s">
        <v>521</v>
      </c>
      <c r="F208" s="106">
        <v>158</v>
      </c>
      <c r="G208" s="101" t="str">
        <f>VLOOKUP(F208,Plan1!A$1:I$240,3,FALSE)</f>
        <v>REATOR PARA LÂMPADA VAPOR DE SÓDIO ALTA PRESSÃO DE 250 W X 220 V USO EXTERNO, COM CAPACITOR.</v>
      </c>
      <c r="H208" s="106" t="s">
        <v>522</v>
      </c>
      <c r="I208" s="108">
        <v>20</v>
      </c>
      <c r="J208" s="107">
        <f>VLOOKUP(F208,Plan1!A$1:I$240,8,FALSE)</f>
        <v>40.51</v>
      </c>
      <c r="K208" s="107">
        <f t="shared" si="13"/>
        <v>810.19999999999993</v>
      </c>
      <c r="L208" s="109">
        <v>42937</v>
      </c>
      <c r="M208" s="106" t="s">
        <v>553</v>
      </c>
      <c r="N208" s="177">
        <v>20</v>
      </c>
      <c r="O208" s="107">
        <f t="shared" si="15"/>
        <v>810.19999999999993</v>
      </c>
      <c r="P208" s="109">
        <v>43027</v>
      </c>
      <c r="Q208" s="190">
        <v>18043</v>
      </c>
      <c r="R208" s="101" t="s">
        <v>588</v>
      </c>
    </row>
    <row r="209" spans="1:18" ht="45" x14ac:dyDescent="0.25">
      <c r="A209" s="106" t="s">
        <v>253</v>
      </c>
      <c r="B209" s="101" t="s">
        <v>254</v>
      </c>
      <c r="C209" s="102">
        <v>43175</v>
      </c>
      <c r="D209" s="108">
        <v>190000</v>
      </c>
      <c r="E209" s="101" t="s">
        <v>521</v>
      </c>
      <c r="F209" s="106">
        <v>160</v>
      </c>
      <c r="G209" s="101" t="str">
        <f>VLOOKUP(F209,Plan1!A$1:I$240,3,FALSE)</f>
        <v>REATOR PARA LÂMPADA VAPOR DE SÓDIO ALTA PRESSÃO DE 400 W X 220 V USO EXTERNO, COM CAPACITOR.</v>
      </c>
      <c r="H209" s="106" t="s">
        <v>522</v>
      </c>
      <c r="I209" s="108">
        <v>10</v>
      </c>
      <c r="J209" s="107">
        <f>VLOOKUP(F209,Plan1!A$1:I$240,8,FALSE)</f>
        <v>60</v>
      </c>
      <c r="K209" s="107">
        <f t="shared" si="13"/>
        <v>600</v>
      </c>
      <c r="L209" s="109">
        <v>42937</v>
      </c>
      <c r="M209" s="106" t="s">
        <v>553</v>
      </c>
      <c r="N209" s="177">
        <v>10</v>
      </c>
      <c r="O209" s="107">
        <f t="shared" si="15"/>
        <v>600</v>
      </c>
      <c r="P209" s="109">
        <v>43027</v>
      </c>
      <c r="Q209" s="190">
        <v>18043</v>
      </c>
      <c r="R209" s="101" t="s">
        <v>588</v>
      </c>
    </row>
    <row r="210" spans="1:18" s="187" customFormat="1" ht="45" x14ac:dyDescent="0.25">
      <c r="A210" s="180" t="s">
        <v>253</v>
      </c>
      <c r="B210" s="181" t="s">
        <v>254</v>
      </c>
      <c r="C210" s="182">
        <v>43175</v>
      </c>
      <c r="D210" s="183">
        <v>190000</v>
      </c>
      <c r="E210" s="181" t="s">
        <v>521</v>
      </c>
      <c r="F210" s="180">
        <v>163</v>
      </c>
      <c r="G210" s="181" t="str">
        <f>VLOOKUP(F210,Plan1!A$1:I$240,3,FALSE)</f>
        <v>TOMADA 4X2 2P+T 20A 250V.</v>
      </c>
      <c r="H210" s="180" t="s">
        <v>522</v>
      </c>
      <c r="I210" s="183">
        <v>20</v>
      </c>
      <c r="J210" s="184">
        <f>VLOOKUP(F210,Plan1!A$1:I$240,8,FALSE)</f>
        <v>2.8</v>
      </c>
      <c r="K210" s="184">
        <f t="shared" si="13"/>
        <v>56</v>
      </c>
      <c r="L210" s="185">
        <v>42961</v>
      </c>
      <c r="M210" s="185" t="s">
        <v>575</v>
      </c>
      <c r="N210" s="186">
        <v>5</v>
      </c>
      <c r="O210" s="107">
        <f t="shared" si="15"/>
        <v>14</v>
      </c>
      <c r="P210" s="103">
        <v>43005</v>
      </c>
      <c r="Q210" s="101">
        <v>4821</v>
      </c>
      <c r="R210" s="101" t="s">
        <v>587</v>
      </c>
    </row>
    <row r="211" spans="1:18" s="187" customFormat="1" ht="30" x14ac:dyDescent="0.25">
      <c r="A211" s="180" t="s">
        <v>253</v>
      </c>
      <c r="B211" s="181" t="s">
        <v>254</v>
      </c>
      <c r="C211" s="182">
        <v>43175</v>
      </c>
      <c r="D211" s="183">
        <v>190000</v>
      </c>
      <c r="E211" s="181" t="s">
        <v>521</v>
      </c>
      <c r="F211" s="180">
        <v>166</v>
      </c>
      <c r="G211" s="181" t="str">
        <f>VLOOKUP(F211,Plan1!A$1:I$240,3,FALSE)</f>
        <v>TOMADA DE EMBUTIR 20 AMPERES, TIPO UNIVERSAL.</v>
      </c>
      <c r="H211" s="180" t="s">
        <v>522</v>
      </c>
      <c r="I211" s="183">
        <v>10</v>
      </c>
      <c r="J211" s="184">
        <f>VLOOKUP(F211,Plan1!A$1:I$240,8,FALSE)</f>
        <v>2.79</v>
      </c>
      <c r="K211" s="184">
        <f t="shared" si="13"/>
        <v>27.9</v>
      </c>
      <c r="L211" s="185">
        <v>42961</v>
      </c>
      <c r="M211" s="185" t="s">
        <v>575</v>
      </c>
      <c r="N211" s="186">
        <v>10</v>
      </c>
      <c r="O211" s="107">
        <f t="shared" si="15"/>
        <v>27.9</v>
      </c>
      <c r="P211" s="103">
        <v>43005</v>
      </c>
      <c r="Q211" s="101">
        <v>4821</v>
      </c>
      <c r="R211" s="181" t="s">
        <v>588</v>
      </c>
    </row>
    <row r="212" spans="1:18" s="187" customFormat="1" ht="60" x14ac:dyDescent="0.25">
      <c r="A212" s="180" t="s">
        <v>253</v>
      </c>
      <c r="B212" s="181" t="s">
        <v>254</v>
      </c>
      <c r="C212" s="182">
        <v>43175</v>
      </c>
      <c r="D212" s="183">
        <v>190000</v>
      </c>
      <c r="E212" s="181" t="s">
        <v>521</v>
      </c>
      <c r="F212" s="180">
        <v>169</v>
      </c>
      <c r="G212" s="181" t="str">
        <f>VLOOKUP(F212,Plan1!A$1:I$240,3,FALSE)</f>
        <v>TOMADA, MODELO TOMADINHA, TIPO COM RABICHO, NÚMERO CONTATO 2 UN, APLICAÇÃO LÂMPADA FLUORESCENTE, MATERIAL PLÁSTICO</v>
      </c>
      <c r="H212" s="180" t="s">
        <v>522</v>
      </c>
      <c r="I212" s="183">
        <v>50</v>
      </c>
      <c r="J212" s="184">
        <f>VLOOKUP(F212,Plan1!A$1:I$240,8,FALSE)</f>
        <v>1</v>
      </c>
      <c r="K212" s="184">
        <f t="shared" si="13"/>
        <v>50</v>
      </c>
      <c r="L212" s="185">
        <v>42961</v>
      </c>
      <c r="M212" s="185" t="s">
        <v>575</v>
      </c>
      <c r="N212" s="186">
        <v>50</v>
      </c>
      <c r="O212" s="107">
        <f t="shared" si="15"/>
        <v>50</v>
      </c>
      <c r="P212" s="103">
        <v>43005</v>
      </c>
      <c r="Q212" s="101">
        <v>4821</v>
      </c>
      <c r="R212" s="181" t="s">
        <v>588</v>
      </c>
    </row>
    <row r="213" spans="1:18" ht="60" x14ac:dyDescent="0.25">
      <c r="A213" s="106" t="s">
        <v>253</v>
      </c>
      <c r="B213" s="101" t="s">
        <v>254</v>
      </c>
      <c r="C213" s="102">
        <v>43175</v>
      </c>
      <c r="D213" s="108">
        <v>190000</v>
      </c>
      <c r="E213" s="101" t="s">
        <v>521</v>
      </c>
      <c r="F213" s="106">
        <v>170</v>
      </c>
      <c r="G213" s="101" t="str">
        <f>VLOOKUP(F213,Plan1!A$1:I$240,3,FALSE)</f>
        <v>TOMADA TELEFONE, TIPO FÊMEA COM SUPORTE DE EMBUTIR, QUANTIDADE PINOS 4, CARACTERÍSTICAS ADICIONAIS PADRÃO TELEBRAS</v>
      </c>
      <c r="H213" s="106" t="s">
        <v>522</v>
      </c>
      <c r="I213" s="108">
        <v>15</v>
      </c>
      <c r="J213" s="107">
        <f>VLOOKUP(F213,Plan1!A$1:I$240,8,FALSE)</f>
        <v>3</v>
      </c>
      <c r="K213" s="107">
        <f t="shared" si="13"/>
        <v>45</v>
      </c>
      <c r="L213" s="109">
        <v>42937</v>
      </c>
      <c r="M213" s="109" t="s">
        <v>561</v>
      </c>
      <c r="N213" s="177">
        <v>15</v>
      </c>
      <c r="O213" s="107">
        <f t="shared" si="15"/>
        <v>45</v>
      </c>
      <c r="P213" s="109">
        <v>43017</v>
      </c>
      <c r="Q213" s="190">
        <v>44</v>
      </c>
      <c r="R213" s="101" t="s">
        <v>588</v>
      </c>
    </row>
    <row r="214" spans="1:18" ht="45" x14ac:dyDescent="0.25">
      <c r="A214" s="106" t="s">
        <v>253</v>
      </c>
      <c r="B214" s="101" t="s">
        <v>254</v>
      </c>
      <c r="C214" s="102">
        <v>43175</v>
      </c>
      <c r="D214" s="108">
        <v>200200</v>
      </c>
      <c r="E214" s="101" t="s">
        <v>523</v>
      </c>
      <c r="F214" s="106">
        <v>88</v>
      </c>
      <c r="G214" s="101" t="str">
        <f>VLOOKUP(F214,Plan1!A$1:I$240,3,FALSE)</f>
        <v>EXTENSÃO ELÉTRICA, TIPO SIMPLES, COMPRIMENTO 20 M, ACESSÓRIOS 3 ENTRADAS</v>
      </c>
      <c r="H214" s="106" t="s">
        <v>524</v>
      </c>
      <c r="I214" s="108">
        <v>1</v>
      </c>
      <c r="J214" s="107">
        <f>VLOOKUP(F214,Plan1!A$1:I$240,8,FALSE)</f>
        <v>39.340000000000003</v>
      </c>
      <c r="K214" s="107">
        <f t="shared" si="13"/>
        <v>39.340000000000003</v>
      </c>
      <c r="L214" s="109">
        <v>42937</v>
      </c>
      <c r="M214" s="106" t="s">
        <v>549</v>
      </c>
      <c r="N214" s="177">
        <v>1</v>
      </c>
      <c r="O214" s="107">
        <f t="shared" si="15"/>
        <v>39.340000000000003</v>
      </c>
      <c r="P214" s="109">
        <v>43026</v>
      </c>
      <c r="Q214" s="190">
        <v>3894</v>
      </c>
      <c r="R214" s="109" t="s">
        <v>588</v>
      </c>
    </row>
    <row r="215" spans="1:18" ht="30" x14ac:dyDescent="0.25">
      <c r="A215" s="106" t="s">
        <v>253</v>
      </c>
      <c r="B215" s="101" t="s">
        <v>254</v>
      </c>
      <c r="C215" s="102">
        <v>43175</v>
      </c>
      <c r="D215" s="108">
        <v>200200</v>
      </c>
      <c r="E215" s="101" t="s">
        <v>523</v>
      </c>
      <c r="F215" s="106">
        <v>138</v>
      </c>
      <c r="G215" s="101" t="str">
        <f>VLOOKUP(F215,Plan1!A$1:I$240,3,FALSE)</f>
        <v>LÂMPADA FLUORESCENTE DE 40W X127V. BULBO T10.</v>
      </c>
      <c r="H215" s="106" t="s">
        <v>522</v>
      </c>
      <c r="I215" s="108">
        <v>20</v>
      </c>
      <c r="J215" s="107">
        <f>VLOOKUP(F215,Plan1!A$1:I$240,8,FALSE)</f>
        <v>4.7</v>
      </c>
      <c r="K215" s="107">
        <f t="shared" si="13"/>
        <v>94</v>
      </c>
      <c r="L215" s="109" t="s">
        <v>250</v>
      </c>
      <c r="M215" s="109" t="s">
        <v>250</v>
      </c>
      <c r="N215" s="177" t="s">
        <v>250</v>
      </c>
      <c r="O215" s="107" t="s">
        <v>250</v>
      </c>
      <c r="P215" s="109" t="s">
        <v>250</v>
      </c>
      <c r="Q215" s="109" t="s">
        <v>250</v>
      </c>
      <c r="R215" s="101" t="s">
        <v>572</v>
      </c>
    </row>
    <row r="216" spans="1:18" ht="30" x14ac:dyDescent="0.25">
      <c r="A216" s="106" t="s">
        <v>253</v>
      </c>
      <c r="B216" s="101" t="s">
        <v>254</v>
      </c>
      <c r="C216" s="102">
        <v>43175</v>
      </c>
      <c r="D216" s="108">
        <v>200200</v>
      </c>
      <c r="E216" s="101" t="s">
        <v>523</v>
      </c>
      <c r="F216" s="106">
        <v>154</v>
      </c>
      <c r="G216" s="101" t="str">
        <f>VLOOKUP(F216,Plan1!A$1:I$240,3,FALSE)</f>
        <v>REATOR ELETRÔNICO DUPLO PARA LÂMPADA FLUORESCENTE 32 W X 127 V.</v>
      </c>
      <c r="H216" s="106" t="s">
        <v>522</v>
      </c>
      <c r="I216" s="108">
        <v>15</v>
      </c>
      <c r="J216" s="107">
        <f>VLOOKUP(F216,Plan1!A$1:I$240,8,FALSE)</f>
        <v>11.82</v>
      </c>
      <c r="K216" s="107">
        <f t="shared" si="13"/>
        <v>177.3</v>
      </c>
      <c r="L216" s="109">
        <v>42937</v>
      </c>
      <c r="M216" s="106" t="s">
        <v>552</v>
      </c>
      <c r="N216" s="177">
        <v>15</v>
      </c>
      <c r="O216" s="107">
        <f t="shared" si="15"/>
        <v>177.3</v>
      </c>
      <c r="P216" s="109">
        <v>42978</v>
      </c>
      <c r="Q216" s="106">
        <v>2322</v>
      </c>
      <c r="R216" s="101" t="s">
        <v>588</v>
      </c>
    </row>
    <row r="217" spans="1:18" ht="30" x14ac:dyDescent="0.25">
      <c r="A217" s="106" t="s">
        <v>253</v>
      </c>
      <c r="B217" s="101" t="s">
        <v>254</v>
      </c>
      <c r="C217" s="102">
        <v>43175</v>
      </c>
      <c r="D217" s="108">
        <v>210100</v>
      </c>
      <c r="E217" s="101" t="s">
        <v>525</v>
      </c>
      <c r="F217" s="106">
        <v>8</v>
      </c>
      <c r="G217" s="101" t="str">
        <f>VLOOKUP(F217,Plan1!A$1:I$240,3,FALSE)</f>
        <v>BOCAL DE PORCELANA DE BASE E-40 PARA UTILIZAÇÃO EM LÂMPADA DE DESCARGA</v>
      </c>
      <c r="H217" s="106" t="s">
        <v>526</v>
      </c>
      <c r="I217" s="108">
        <v>10</v>
      </c>
      <c r="J217" s="107">
        <f>VLOOKUP(F217,Plan1!A$1:I$240,8,FALSE)</f>
        <v>4.74</v>
      </c>
      <c r="K217" s="107">
        <f t="shared" si="13"/>
        <v>47.400000000000006</v>
      </c>
      <c r="L217" s="109">
        <v>42937</v>
      </c>
      <c r="M217" s="109" t="s">
        <v>561</v>
      </c>
      <c r="N217" s="177">
        <v>10</v>
      </c>
      <c r="O217" s="107">
        <f t="shared" si="15"/>
        <v>47.400000000000006</v>
      </c>
      <c r="P217" s="109">
        <v>43017</v>
      </c>
      <c r="Q217" s="190">
        <v>44</v>
      </c>
      <c r="R217" s="101" t="s">
        <v>588</v>
      </c>
    </row>
    <row r="218" spans="1:18" ht="30" x14ac:dyDescent="0.25">
      <c r="A218" s="106" t="s">
        <v>253</v>
      </c>
      <c r="B218" s="101" t="s">
        <v>254</v>
      </c>
      <c r="C218" s="102">
        <v>43175</v>
      </c>
      <c r="D218" s="108">
        <v>210100</v>
      </c>
      <c r="E218" s="101" t="s">
        <v>525</v>
      </c>
      <c r="F218" s="106">
        <v>47</v>
      </c>
      <c r="G218" s="101" t="str">
        <f>VLOOKUP(F218,Plan1!A$1:I$240,3,FALSE)</f>
        <v>DISJUNTOR BAIXA TENSÃO, BIPOLAR DE 25 AMPERES TIPO DIN.</v>
      </c>
      <c r="H218" s="106" t="s">
        <v>526</v>
      </c>
      <c r="I218" s="108">
        <v>5</v>
      </c>
      <c r="J218" s="107">
        <f>VLOOKUP(F218,Plan1!A$1:I$240,8,FALSE)</f>
        <v>16.02</v>
      </c>
      <c r="K218" s="107">
        <f t="shared" si="13"/>
        <v>80.099999999999994</v>
      </c>
      <c r="L218" s="109">
        <v>42937</v>
      </c>
      <c r="M218" s="106" t="s">
        <v>554</v>
      </c>
      <c r="N218" s="177">
        <v>5</v>
      </c>
      <c r="O218" s="107">
        <f t="shared" si="15"/>
        <v>80.099999999999994</v>
      </c>
      <c r="P218" s="109" t="s">
        <v>506</v>
      </c>
      <c r="Q218" s="109" t="s">
        <v>250</v>
      </c>
      <c r="R218" s="101" t="s">
        <v>588</v>
      </c>
    </row>
    <row r="219" spans="1:18" ht="30" x14ac:dyDescent="0.25">
      <c r="A219" s="106" t="s">
        <v>253</v>
      </c>
      <c r="B219" s="101" t="s">
        <v>254</v>
      </c>
      <c r="C219" s="102">
        <v>43175</v>
      </c>
      <c r="D219" s="108">
        <v>210100</v>
      </c>
      <c r="E219" s="101" t="s">
        <v>525</v>
      </c>
      <c r="F219" s="106">
        <v>50</v>
      </c>
      <c r="G219" s="101" t="str">
        <f>VLOOKUP(F219,Plan1!A$1:I$240,3,FALSE)</f>
        <v>DISJUNTOR BAIXA TENSÃO, BIPOLAR DE 30 AMPERES MODELO NEMA.</v>
      </c>
      <c r="H219" s="106" t="s">
        <v>526</v>
      </c>
      <c r="I219" s="108">
        <v>5</v>
      </c>
      <c r="J219" s="107">
        <f>VLOOKUP(F219,Plan1!A$1:I$240,8,FALSE)</f>
        <v>37.700000000000003</v>
      </c>
      <c r="K219" s="107">
        <f t="shared" si="13"/>
        <v>188.5</v>
      </c>
      <c r="L219" s="106" t="s">
        <v>250</v>
      </c>
      <c r="M219" s="106" t="s">
        <v>250</v>
      </c>
      <c r="N219" s="177" t="s">
        <v>250</v>
      </c>
      <c r="O219" s="107" t="s">
        <v>250</v>
      </c>
      <c r="P219" s="109" t="s">
        <v>250</v>
      </c>
      <c r="Q219" s="109" t="s">
        <v>250</v>
      </c>
      <c r="R219" s="101" t="s">
        <v>544</v>
      </c>
    </row>
    <row r="220" spans="1:18" ht="30" x14ac:dyDescent="0.25">
      <c r="A220" s="106" t="s">
        <v>253</v>
      </c>
      <c r="B220" s="101" t="s">
        <v>254</v>
      </c>
      <c r="C220" s="102">
        <v>43175</v>
      </c>
      <c r="D220" s="108">
        <v>210100</v>
      </c>
      <c r="E220" s="101" t="s">
        <v>525</v>
      </c>
      <c r="F220" s="106">
        <v>68</v>
      </c>
      <c r="G220" s="101" t="str">
        <f>VLOOKUP(F220,Plan1!A$1:I$240,3,FALSE)</f>
        <v>DISJUNTOR, BAIXA TENSÃO, TRIPOLAR DE 200 AMPERES, MODELO CAIXA MOLDADA.</v>
      </c>
      <c r="H220" s="106" t="s">
        <v>526</v>
      </c>
      <c r="I220" s="108">
        <v>2</v>
      </c>
      <c r="J220" s="107">
        <f>VLOOKUP(F220,Plan1!A$1:I$240,8,FALSE)</f>
        <v>199</v>
      </c>
      <c r="K220" s="107">
        <f t="shared" si="13"/>
        <v>398</v>
      </c>
      <c r="L220" s="109">
        <v>42937</v>
      </c>
      <c r="M220" s="106" t="s">
        <v>556</v>
      </c>
      <c r="N220" s="177">
        <v>2</v>
      </c>
      <c r="O220" s="107">
        <f t="shared" si="15"/>
        <v>398</v>
      </c>
      <c r="P220" s="109">
        <v>42977</v>
      </c>
      <c r="Q220" s="106">
        <v>14</v>
      </c>
      <c r="R220" s="101" t="s">
        <v>588</v>
      </c>
    </row>
    <row r="221" spans="1:18" s="187" customFormat="1" x14ac:dyDescent="0.25">
      <c r="A221" s="180" t="s">
        <v>253</v>
      </c>
      <c r="B221" s="181" t="s">
        <v>254</v>
      </c>
      <c r="C221" s="182">
        <v>43175</v>
      </c>
      <c r="D221" s="183">
        <v>210100</v>
      </c>
      <c r="E221" s="181" t="s">
        <v>525</v>
      </c>
      <c r="F221" s="180">
        <v>90</v>
      </c>
      <c r="G221" s="181" t="str">
        <f>VLOOKUP(F221,Plan1!A$1:I$240,3,FALSE)</f>
        <v>FIO ELETRICO, TIPO FLEXÍVEL, BITOLA 10 MM</v>
      </c>
      <c r="H221" s="180" t="s">
        <v>526</v>
      </c>
      <c r="I221" s="183">
        <v>2</v>
      </c>
      <c r="J221" s="184">
        <f>VLOOKUP(F221,Plan1!A$1:I$240,8,FALSE)</f>
        <v>261.79000000000002</v>
      </c>
      <c r="K221" s="184">
        <f t="shared" si="13"/>
        <v>523.58000000000004</v>
      </c>
      <c r="L221" s="185">
        <v>42961</v>
      </c>
      <c r="M221" s="185" t="s">
        <v>575</v>
      </c>
      <c r="N221" s="186">
        <v>2</v>
      </c>
      <c r="O221" s="107">
        <f>N221*J221</f>
        <v>523.58000000000004</v>
      </c>
      <c r="P221" s="103">
        <v>43005</v>
      </c>
      <c r="Q221" s="101">
        <v>4821</v>
      </c>
      <c r="R221" s="181" t="s">
        <v>588</v>
      </c>
    </row>
    <row r="222" spans="1:18" s="187" customFormat="1" ht="30" x14ac:dyDescent="0.25">
      <c r="A222" s="180" t="s">
        <v>253</v>
      </c>
      <c r="B222" s="181" t="s">
        <v>254</v>
      </c>
      <c r="C222" s="182">
        <v>43175</v>
      </c>
      <c r="D222" s="183">
        <v>210100</v>
      </c>
      <c r="E222" s="181" t="s">
        <v>525</v>
      </c>
      <c r="F222" s="180">
        <v>95</v>
      </c>
      <c r="G222" s="181" t="str">
        <f>VLOOKUP(F222,Plan1!A$1:I$240,3,FALSE)</f>
        <v>FIO ELETRICO, TIPO FLEXÍVEL, BITOLA 1,50 MM</v>
      </c>
      <c r="H222" s="180" t="s">
        <v>526</v>
      </c>
      <c r="I222" s="183">
        <v>2</v>
      </c>
      <c r="J222" s="184">
        <f>VLOOKUP(F222,Plan1!A$1:I$240,8,FALSE)</f>
        <v>41.99</v>
      </c>
      <c r="K222" s="184">
        <f t="shared" si="13"/>
        <v>83.98</v>
      </c>
      <c r="L222" s="185">
        <v>42961</v>
      </c>
      <c r="M222" s="185" t="s">
        <v>575</v>
      </c>
      <c r="N222" s="186">
        <v>2</v>
      </c>
      <c r="O222" s="107">
        <f t="shared" ref="O222:O223" si="16">N222*J222</f>
        <v>83.98</v>
      </c>
      <c r="P222" s="103">
        <v>43005</v>
      </c>
      <c r="Q222" s="101">
        <v>4821</v>
      </c>
      <c r="R222" s="181" t="s">
        <v>588</v>
      </c>
    </row>
    <row r="223" spans="1:18" ht="30" x14ac:dyDescent="0.25">
      <c r="A223" s="106" t="s">
        <v>253</v>
      </c>
      <c r="B223" s="101" t="s">
        <v>254</v>
      </c>
      <c r="C223" s="102">
        <v>43175</v>
      </c>
      <c r="D223" s="108">
        <v>210100</v>
      </c>
      <c r="E223" s="101" t="s">
        <v>525</v>
      </c>
      <c r="F223" s="106">
        <v>96</v>
      </c>
      <c r="G223" s="101" t="str">
        <f>VLOOKUP(F223,Plan1!A$1:I$240,3,FALSE)</f>
        <v>FIO ELETRICO, TIPO FLEXÍVEL, BITOLA 2,50 MM</v>
      </c>
      <c r="H223" s="106" t="s">
        <v>526</v>
      </c>
      <c r="I223" s="108">
        <v>2</v>
      </c>
      <c r="J223" s="107">
        <f>VLOOKUP(F223,Plan1!A$1:I$240,8,FALSE)</f>
        <v>68.989999999999995</v>
      </c>
      <c r="K223" s="107">
        <f t="shared" si="13"/>
        <v>137.97999999999999</v>
      </c>
      <c r="L223" s="109">
        <v>42937</v>
      </c>
      <c r="M223" s="106" t="s">
        <v>548</v>
      </c>
      <c r="N223" s="177">
        <v>1</v>
      </c>
      <c r="O223" s="107">
        <f t="shared" si="16"/>
        <v>68.989999999999995</v>
      </c>
      <c r="P223" s="103">
        <v>43005</v>
      </c>
      <c r="Q223" s="101">
        <v>2127</v>
      </c>
      <c r="R223" s="101" t="s">
        <v>588</v>
      </c>
    </row>
    <row r="224" spans="1:18" ht="30" x14ac:dyDescent="0.25">
      <c r="A224" s="106" t="s">
        <v>253</v>
      </c>
      <c r="B224" s="101" t="s">
        <v>254</v>
      </c>
      <c r="C224" s="102">
        <v>43175</v>
      </c>
      <c r="D224" s="108">
        <v>210100</v>
      </c>
      <c r="E224" s="101" t="s">
        <v>525</v>
      </c>
      <c r="F224" s="106">
        <v>98</v>
      </c>
      <c r="G224" s="101" t="str">
        <f>VLOOKUP(F224,Plan1!A$1:I$240,3,FALSE)</f>
        <v>FIO ELETRICO, TIPO RÍGIDO, BITOLA 1,50 MM</v>
      </c>
      <c r="H224" s="106" t="s">
        <v>526</v>
      </c>
      <c r="I224" s="108">
        <v>1</v>
      </c>
      <c r="J224" s="107">
        <f>VLOOKUP(F224,Plan1!A$1:I$240,8,FALSE)</f>
        <v>55</v>
      </c>
      <c r="K224" s="107">
        <f t="shared" si="13"/>
        <v>55</v>
      </c>
      <c r="L224" s="109" t="s">
        <v>250</v>
      </c>
      <c r="M224" s="109" t="s">
        <v>250</v>
      </c>
      <c r="N224" s="177" t="s">
        <v>250</v>
      </c>
      <c r="O224" s="107" t="s">
        <v>250</v>
      </c>
      <c r="P224" s="109" t="s">
        <v>250</v>
      </c>
      <c r="Q224" s="109" t="s">
        <v>250</v>
      </c>
      <c r="R224" s="101" t="s">
        <v>572</v>
      </c>
    </row>
    <row r="225" spans="1:18" s="187" customFormat="1" ht="45" x14ac:dyDescent="0.25">
      <c r="A225" s="180" t="s">
        <v>253</v>
      </c>
      <c r="B225" s="181" t="s">
        <v>254</v>
      </c>
      <c r="C225" s="182">
        <v>43175</v>
      </c>
      <c r="D225" s="183">
        <v>210100</v>
      </c>
      <c r="E225" s="181" t="s">
        <v>525</v>
      </c>
      <c r="F225" s="180">
        <v>97</v>
      </c>
      <c r="G225" s="181" t="str">
        <f>VLOOKUP(F225,Plan1!A$1:I$240,3,FALSE)</f>
        <v>FIO ELETRICO, TIPO FLEXÍVEL, BITOLA 4 MM</v>
      </c>
      <c r="H225" s="180" t="s">
        <v>526</v>
      </c>
      <c r="I225" s="183">
        <v>2</v>
      </c>
      <c r="J225" s="184">
        <f>VLOOKUP(F225,Plan1!A$1:I$240,8,FALSE)</f>
        <v>100.78</v>
      </c>
      <c r="K225" s="184">
        <f t="shared" si="13"/>
        <v>201.56</v>
      </c>
      <c r="L225" s="185">
        <v>42961</v>
      </c>
      <c r="M225" s="185" t="s">
        <v>575</v>
      </c>
      <c r="N225" s="186">
        <v>1</v>
      </c>
      <c r="O225" s="107">
        <f t="shared" si="15"/>
        <v>100.78</v>
      </c>
      <c r="P225" s="103">
        <v>43005</v>
      </c>
      <c r="Q225" s="101">
        <v>4821</v>
      </c>
      <c r="R225" s="101" t="s">
        <v>587</v>
      </c>
    </row>
    <row r="226" spans="1:18" s="187" customFormat="1" ht="30" x14ac:dyDescent="0.25">
      <c r="A226" s="180" t="s">
        <v>253</v>
      </c>
      <c r="B226" s="181" t="s">
        <v>254</v>
      </c>
      <c r="C226" s="182">
        <v>43175</v>
      </c>
      <c r="D226" s="183">
        <v>210100</v>
      </c>
      <c r="E226" s="181" t="s">
        <v>525</v>
      </c>
      <c r="F226" s="180">
        <v>110</v>
      </c>
      <c r="G226" s="181" t="str">
        <f>VLOOKUP(F226,Plan1!A$1:I$240,3,FALSE)</f>
        <v>FOTOCÉLULA DE 1000 W X 220 V COMPLETA COM BASE DE TRÊS FIOS.</v>
      </c>
      <c r="H226" s="180" t="s">
        <v>526</v>
      </c>
      <c r="I226" s="183">
        <v>10</v>
      </c>
      <c r="J226" s="184">
        <f>VLOOKUP(F226,Plan1!A$1:I$240,8,FALSE)</f>
        <v>11.63</v>
      </c>
      <c r="K226" s="184">
        <f t="shared" si="13"/>
        <v>116.30000000000001</v>
      </c>
      <c r="L226" s="185">
        <v>42961</v>
      </c>
      <c r="M226" s="185" t="s">
        <v>575</v>
      </c>
      <c r="N226" s="186">
        <v>10</v>
      </c>
      <c r="O226" s="107">
        <f t="shared" si="15"/>
        <v>116.30000000000001</v>
      </c>
      <c r="P226" s="103">
        <v>43005</v>
      </c>
      <c r="Q226" s="101">
        <v>4821</v>
      </c>
      <c r="R226" s="181" t="s">
        <v>588</v>
      </c>
    </row>
    <row r="227" spans="1:18" s="187" customFormat="1" ht="30" x14ac:dyDescent="0.25">
      <c r="A227" s="180" t="s">
        <v>253</v>
      </c>
      <c r="B227" s="181" t="s">
        <v>254</v>
      </c>
      <c r="C227" s="182">
        <v>43175</v>
      </c>
      <c r="D227" s="183">
        <v>210100</v>
      </c>
      <c r="E227" s="181" t="s">
        <v>525</v>
      </c>
      <c r="F227" s="180">
        <v>122</v>
      </c>
      <c r="G227" s="181" t="str">
        <f>VLOOKUP(F227,Plan1!A$1:I$240,3,FALSE)</f>
        <v>INTERRUPTOR, INTERNO COM TRÊS SEÇÕES, EMBUTIR.</v>
      </c>
      <c r="H227" s="180" t="s">
        <v>526</v>
      </c>
      <c r="I227" s="183">
        <v>3</v>
      </c>
      <c r="J227" s="184">
        <f>VLOOKUP(F227,Plan1!A$1:I$240,8,FALSE)</f>
        <v>4.97</v>
      </c>
      <c r="K227" s="184">
        <f t="shared" si="13"/>
        <v>14.91</v>
      </c>
      <c r="L227" s="185">
        <v>42961</v>
      </c>
      <c r="M227" s="185" t="s">
        <v>575</v>
      </c>
      <c r="N227" s="186">
        <v>3</v>
      </c>
      <c r="O227" s="107">
        <f t="shared" si="15"/>
        <v>14.91</v>
      </c>
      <c r="P227" s="103">
        <v>43005</v>
      </c>
      <c r="Q227" s="101">
        <v>4821</v>
      </c>
      <c r="R227" s="181" t="s">
        <v>588</v>
      </c>
    </row>
    <row r="228" spans="1:18" s="187" customFormat="1" ht="30" x14ac:dyDescent="0.25">
      <c r="A228" s="180" t="s">
        <v>253</v>
      </c>
      <c r="B228" s="181" t="s">
        <v>254</v>
      </c>
      <c r="C228" s="182">
        <v>43175</v>
      </c>
      <c r="D228" s="183">
        <v>210100</v>
      </c>
      <c r="E228" s="181" t="s">
        <v>525</v>
      </c>
      <c r="F228" s="180">
        <v>118</v>
      </c>
      <c r="G228" s="181" t="str">
        <f>VLOOKUP(F228,Plan1!A$1:I$240,3,FALSE)</f>
        <v>INTERRUPTOR, TIPO SIMPLES, QUANTIDADE SEÇÕES 2 UN, POSIÇÃO RELATIVA EMBUTIR</v>
      </c>
      <c r="H228" s="180" t="s">
        <v>526</v>
      </c>
      <c r="I228" s="183">
        <v>3</v>
      </c>
      <c r="J228" s="184">
        <f>VLOOKUP(F228,Plan1!A$1:I$240,8,FALSE)</f>
        <v>3.59</v>
      </c>
      <c r="K228" s="184">
        <f t="shared" si="13"/>
        <v>10.77</v>
      </c>
      <c r="L228" s="185">
        <v>42961</v>
      </c>
      <c r="M228" s="185" t="s">
        <v>575</v>
      </c>
      <c r="N228" s="186">
        <v>3</v>
      </c>
      <c r="O228" s="107">
        <f t="shared" si="15"/>
        <v>10.77</v>
      </c>
      <c r="P228" s="103">
        <v>43005</v>
      </c>
      <c r="Q228" s="101">
        <v>4821</v>
      </c>
      <c r="R228" s="181" t="s">
        <v>588</v>
      </c>
    </row>
    <row r="229" spans="1:18" ht="45" x14ac:dyDescent="0.25">
      <c r="A229" s="106" t="s">
        <v>253</v>
      </c>
      <c r="B229" s="101" t="s">
        <v>254</v>
      </c>
      <c r="C229" s="102">
        <v>43175</v>
      </c>
      <c r="D229" s="108">
        <v>210300</v>
      </c>
      <c r="E229" s="101" t="s">
        <v>527</v>
      </c>
      <c r="F229" s="106">
        <v>88</v>
      </c>
      <c r="G229" s="101" t="str">
        <f>VLOOKUP(F229,Plan1!A$1:I$240,3,FALSE)</f>
        <v>EXTENSÃO ELÉTRICA, TIPO SIMPLES, COMPRIMENTO 20 M, ACESSÓRIOS 3 ENTRADAS</v>
      </c>
      <c r="H229" s="106" t="s">
        <v>528</v>
      </c>
      <c r="I229" s="108">
        <v>2</v>
      </c>
      <c r="J229" s="107">
        <f>VLOOKUP(F229,Plan1!A$1:I$240,8,FALSE)</f>
        <v>39.340000000000003</v>
      </c>
      <c r="K229" s="107">
        <f t="shared" si="13"/>
        <v>78.680000000000007</v>
      </c>
      <c r="L229" s="109">
        <v>42937</v>
      </c>
      <c r="M229" s="106" t="s">
        <v>549</v>
      </c>
      <c r="N229" s="177">
        <v>2</v>
      </c>
      <c r="O229" s="107">
        <f t="shared" si="15"/>
        <v>78.680000000000007</v>
      </c>
      <c r="P229" s="109">
        <v>43026</v>
      </c>
      <c r="Q229" s="190">
        <v>3894</v>
      </c>
      <c r="R229" s="109" t="s">
        <v>588</v>
      </c>
    </row>
    <row r="230" spans="1:18" ht="30" x14ac:dyDescent="0.25">
      <c r="A230" s="106" t="s">
        <v>253</v>
      </c>
      <c r="B230" s="101" t="s">
        <v>254</v>
      </c>
      <c r="C230" s="102">
        <v>43175</v>
      </c>
      <c r="D230" s="108">
        <v>210300</v>
      </c>
      <c r="E230" s="101" t="s">
        <v>527</v>
      </c>
      <c r="F230" s="106">
        <v>93</v>
      </c>
      <c r="G230" s="101" t="str">
        <f>VLOOKUP(F230,Plan1!A$1:I$240,3,FALSE)</f>
        <v>FIO FLEXÍVEL PARALELO, BITOLA 2,50 MM² (2 X 2.50 MM²), ROLO COM 100 METROS.</v>
      </c>
      <c r="H230" s="106" t="s">
        <v>528</v>
      </c>
      <c r="I230" s="108">
        <v>4</v>
      </c>
      <c r="J230" s="107">
        <f>VLOOKUP(F230,Plan1!A$1:I$240,8,FALSE)</f>
        <v>146.03</v>
      </c>
      <c r="K230" s="107">
        <f t="shared" si="13"/>
        <v>584.12</v>
      </c>
      <c r="L230" s="109">
        <v>42937</v>
      </c>
      <c r="M230" s="106" t="s">
        <v>548</v>
      </c>
      <c r="N230" s="177">
        <v>3</v>
      </c>
      <c r="O230" s="107">
        <f t="shared" si="15"/>
        <v>438.09000000000003</v>
      </c>
      <c r="P230" s="103">
        <v>43005</v>
      </c>
      <c r="Q230" s="101">
        <v>2127</v>
      </c>
      <c r="R230" s="101" t="s">
        <v>588</v>
      </c>
    </row>
    <row r="231" spans="1:18" ht="30" x14ac:dyDescent="0.25">
      <c r="A231" s="106" t="s">
        <v>253</v>
      </c>
      <c r="B231" s="101" t="s">
        <v>254</v>
      </c>
      <c r="C231" s="102">
        <v>43175</v>
      </c>
      <c r="D231" s="108">
        <v>210300</v>
      </c>
      <c r="E231" s="101" t="s">
        <v>527</v>
      </c>
      <c r="F231" s="106">
        <v>94</v>
      </c>
      <c r="G231" s="101" t="str">
        <f>VLOOKUP(F231,Plan1!A$1:I$240,3,FALSE)</f>
        <v>FIO FLEXÍVEL PARALELO, BITOLA 4. MM² (2 X 4 MM²), ROLO COM 100 METROS.</v>
      </c>
      <c r="H231" s="106" t="s">
        <v>528</v>
      </c>
      <c r="I231" s="108">
        <v>1</v>
      </c>
      <c r="J231" s="107">
        <f>VLOOKUP(F231,Plan1!A$1:I$240,8,FALSE)</f>
        <v>209.85</v>
      </c>
      <c r="K231" s="107">
        <f t="shared" si="13"/>
        <v>209.85</v>
      </c>
      <c r="L231" s="109">
        <v>42937</v>
      </c>
      <c r="M231" s="106" t="s">
        <v>559</v>
      </c>
      <c r="N231" s="177">
        <v>1</v>
      </c>
      <c r="O231" s="107">
        <f t="shared" si="15"/>
        <v>209.85</v>
      </c>
      <c r="P231" s="109">
        <v>42978</v>
      </c>
      <c r="Q231" s="106">
        <v>146</v>
      </c>
      <c r="R231" s="101" t="s">
        <v>588</v>
      </c>
    </row>
    <row r="232" spans="1:18" ht="135" x14ac:dyDescent="0.25">
      <c r="A232" s="106" t="s">
        <v>253</v>
      </c>
      <c r="B232" s="101" t="s">
        <v>254</v>
      </c>
      <c r="C232" s="102">
        <v>43175</v>
      </c>
      <c r="D232" s="108">
        <v>210300</v>
      </c>
      <c r="E232" s="101" t="s">
        <v>527</v>
      </c>
      <c r="F232" s="106">
        <v>107</v>
      </c>
      <c r="G232" s="101" t="str">
        <f>VLOOKUP(F232,Plan1!A$1:I$240,3,FALSE)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232" s="106" t="s">
        <v>528</v>
      </c>
      <c r="I232" s="108">
        <v>20</v>
      </c>
      <c r="J232" s="107">
        <f>VLOOKUP(F232,Plan1!A$1:I$240,8,FALSE)</f>
        <v>11.68</v>
      </c>
      <c r="K232" s="107">
        <f t="shared" si="13"/>
        <v>233.6</v>
      </c>
      <c r="L232" s="106" t="s">
        <v>250</v>
      </c>
      <c r="M232" s="106" t="s">
        <v>250</v>
      </c>
      <c r="N232" s="177" t="s">
        <v>250</v>
      </c>
      <c r="O232" s="107" t="s">
        <v>250</v>
      </c>
      <c r="P232" s="109" t="s">
        <v>250</v>
      </c>
      <c r="Q232" s="109" t="s">
        <v>250</v>
      </c>
      <c r="R232" s="101" t="s">
        <v>544</v>
      </c>
    </row>
    <row r="233" spans="1:18" s="187" customFormat="1" ht="60" x14ac:dyDescent="0.25">
      <c r="A233" s="180" t="s">
        <v>253</v>
      </c>
      <c r="B233" s="181" t="s">
        <v>254</v>
      </c>
      <c r="C233" s="182">
        <v>43175</v>
      </c>
      <c r="D233" s="183">
        <v>210300</v>
      </c>
      <c r="E233" s="181" t="s">
        <v>527</v>
      </c>
      <c r="F233" s="180">
        <v>137</v>
      </c>
      <c r="G233" s="181" t="str">
        <f>VLOOKUP(F233,Plan1!A$1:I$240,3,FALSE)</f>
        <v>LÂMPADA FLUORESCENTE COMPACTA, TIPO MINI, FORMATO 3 U. POTÊNCIA MÍNIMA DE 11W. TENSÃO 127V. INDICADA PARA USO EM SPOT TIPO EMBUTIDO.</v>
      </c>
      <c r="H233" s="180" t="s">
        <v>528</v>
      </c>
      <c r="I233" s="183">
        <v>100</v>
      </c>
      <c r="J233" s="184">
        <f>VLOOKUP(F233,Plan1!A$1:I$240,8,FALSE)</f>
        <v>7.9</v>
      </c>
      <c r="K233" s="184">
        <f t="shared" si="13"/>
        <v>790</v>
      </c>
      <c r="L233" s="185">
        <v>42961</v>
      </c>
      <c r="M233" s="185" t="s">
        <v>575</v>
      </c>
      <c r="N233" s="186">
        <v>100</v>
      </c>
      <c r="O233" s="107">
        <f t="shared" si="15"/>
        <v>790</v>
      </c>
      <c r="P233" s="103">
        <v>43005</v>
      </c>
      <c r="Q233" s="101">
        <v>4821</v>
      </c>
      <c r="R233" s="181" t="s">
        <v>588</v>
      </c>
    </row>
    <row r="234" spans="1:18" ht="30" x14ac:dyDescent="0.25">
      <c r="A234" s="106" t="s">
        <v>253</v>
      </c>
      <c r="B234" s="101" t="s">
        <v>254</v>
      </c>
      <c r="C234" s="102">
        <v>43175</v>
      </c>
      <c r="D234" s="108">
        <v>210300</v>
      </c>
      <c r="E234" s="101" t="s">
        <v>527</v>
      </c>
      <c r="F234" s="106">
        <v>138</v>
      </c>
      <c r="G234" s="101" t="str">
        <f>VLOOKUP(F234,Plan1!A$1:I$240,3,FALSE)</f>
        <v>LÂMPADA FLUORESCENTE DE 40W X127V. BULBO T10.</v>
      </c>
      <c r="H234" s="106" t="s">
        <v>528</v>
      </c>
      <c r="I234" s="108">
        <v>100</v>
      </c>
      <c r="J234" s="107">
        <f>VLOOKUP(F234,Plan1!A$1:I$240,8,FALSE)</f>
        <v>4.7</v>
      </c>
      <c r="K234" s="107">
        <f t="shared" si="13"/>
        <v>470</v>
      </c>
      <c r="L234" s="109" t="s">
        <v>250</v>
      </c>
      <c r="M234" s="109" t="s">
        <v>250</v>
      </c>
      <c r="N234" s="177" t="s">
        <v>250</v>
      </c>
      <c r="O234" s="107" t="s">
        <v>250</v>
      </c>
      <c r="P234" s="109" t="s">
        <v>250</v>
      </c>
      <c r="Q234" s="109" t="s">
        <v>250</v>
      </c>
      <c r="R234" s="101" t="s">
        <v>572</v>
      </c>
    </row>
    <row r="235" spans="1:18" s="187" customFormat="1" ht="30" x14ac:dyDescent="0.25">
      <c r="A235" s="180" t="s">
        <v>253</v>
      </c>
      <c r="B235" s="181" t="s">
        <v>254</v>
      </c>
      <c r="C235" s="182">
        <v>43175</v>
      </c>
      <c r="D235" s="183">
        <v>210300</v>
      </c>
      <c r="E235" s="181" t="s">
        <v>527</v>
      </c>
      <c r="F235" s="180">
        <v>140</v>
      </c>
      <c r="G235" s="181" t="str">
        <f>VLOOKUP(F235,Plan1!A$1:I$240,3,FALSE)</f>
        <v>LÂMPADA FLUORESCENTE TUBULAR DE 32 W X 127V.</v>
      </c>
      <c r="H235" s="180" t="s">
        <v>528</v>
      </c>
      <c r="I235" s="183">
        <v>20</v>
      </c>
      <c r="J235" s="184">
        <f>VLOOKUP(F235,Plan1!A$1:I$240,8,FALSE)</f>
        <v>4.3</v>
      </c>
      <c r="K235" s="184">
        <f t="shared" si="13"/>
        <v>86</v>
      </c>
      <c r="L235" s="185">
        <v>42961</v>
      </c>
      <c r="M235" s="185" t="s">
        <v>575</v>
      </c>
      <c r="N235" s="186">
        <v>20</v>
      </c>
      <c r="O235" s="107">
        <f t="shared" si="15"/>
        <v>86</v>
      </c>
      <c r="P235" s="103">
        <v>43005</v>
      </c>
      <c r="Q235" s="101">
        <v>4821</v>
      </c>
      <c r="R235" s="181" t="s">
        <v>588</v>
      </c>
    </row>
    <row r="236" spans="1:18" ht="30" x14ac:dyDescent="0.25">
      <c r="A236" s="106" t="s">
        <v>253</v>
      </c>
      <c r="B236" s="101" t="s">
        <v>254</v>
      </c>
      <c r="C236" s="102">
        <v>43175</v>
      </c>
      <c r="D236" s="108">
        <v>210300</v>
      </c>
      <c r="E236" s="101" t="s">
        <v>527</v>
      </c>
      <c r="F236" s="106">
        <v>154</v>
      </c>
      <c r="G236" s="101" t="str">
        <f>VLOOKUP(F236,Plan1!A$1:I$240,3,FALSE)</f>
        <v>REATOR ELETRÔNICO DUPLO PARA LÂMPADA FLUORESCENTE 32 W X 127 V.</v>
      </c>
      <c r="H236" s="106" t="s">
        <v>528</v>
      </c>
      <c r="I236" s="108">
        <v>8</v>
      </c>
      <c r="J236" s="107">
        <f>VLOOKUP(F236,Plan1!A$1:I$240,8,FALSE)</f>
        <v>11.82</v>
      </c>
      <c r="K236" s="107">
        <f t="shared" si="13"/>
        <v>94.56</v>
      </c>
      <c r="L236" s="109">
        <v>42937</v>
      </c>
      <c r="M236" s="106" t="s">
        <v>552</v>
      </c>
      <c r="N236" s="177">
        <v>8</v>
      </c>
      <c r="O236" s="107">
        <f t="shared" ref="O236:O277" si="17">N236*J236</f>
        <v>94.56</v>
      </c>
      <c r="P236" s="109">
        <v>42978</v>
      </c>
      <c r="Q236" s="106">
        <v>2322</v>
      </c>
      <c r="R236" s="101" t="s">
        <v>588</v>
      </c>
    </row>
    <row r="237" spans="1:18" ht="45" x14ac:dyDescent="0.25">
      <c r="A237" s="106" t="s">
        <v>253</v>
      </c>
      <c r="B237" s="101" t="s">
        <v>254</v>
      </c>
      <c r="C237" s="102">
        <v>43175</v>
      </c>
      <c r="D237" s="108">
        <v>230000</v>
      </c>
      <c r="E237" s="101" t="s">
        <v>529</v>
      </c>
      <c r="F237" s="106">
        <v>88</v>
      </c>
      <c r="G237" s="101" t="str">
        <f>VLOOKUP(F237,Plan1!A$1:I$240,3,FALSE)</f>
        <v>EXTENSÃO ELÉTRICA, TIPO SIMPLES, COMPRIMENTO 20 M, ACESSÓRIOS 3 ENTRADAS</v>
      </c>
      <c r="H237" s="106" t="s">
        <v>530</v>
      </c>
      <c r="I237" s="108">
        <v>2</v>
      </c>
      <c r="J237" s="107">
        <f>VLOOKUP(F237,Plan1!A$1:I$240,8,FALSE)</f>
        <v>39.340000000000003</v>
      </c>
      <c r="K237" s="107">
        <f t="shared" ref="K237:K300" si="18">I237*J237</f>
        <v>78.680000000000007</v>
      </c>
      <c r="L237" s="109">
        <v>42937</v>
      </c>
      <c r="M237" s="106" t="s">
        <v>549</v>
      </c>
      <c r="N237" s="177">
        <v>2</v>
      </c>
      <c r="O237" s="107">
        <f t="shared" si="17"/>
        <v>78.680000000000007</v>
      </c>
      <c r="P237" s="109">
        <v>43026</v>
      </c>
      <c r="Q237" s="190">
        <v>3894</v>
      </c>
      <c r="R237" s="109" t="s">
        <v>588</v>
      </c>
    </row>
    <row r="238" spans="1:18" ht="30" x14ac:dyDescent="0.25">
      <c r="A238" s="106" t="s">
        <v>253</v>
      </c>
      <c r="B238" s="101" t="s">
        <v>254</v>
      </c>
      <c r="C238" s="102">
        <v>43175</v>
      </c>
      <c r="D238" s="108">
        <v>230000</v>
      </c>
      <c r="E238" s="101" t="s">
        <v>529</v>
      </c>
      <c r="F238" s="106">
        <v>96</v>
      </c>
      <c r="G238" s="101" t="str">
        <f>VLOOKUP(F238,Plan1!A$1:I$240,3,FALSE)</f>
        <v>FIO ELETRICO, TIPO FLEXÍVEL, BITOLA 2,50 MM</v>
      </c>
      <c r="H238" s="106" t="s">
        <v>530</v>
      </c>
      <c r="I238" s="108">
        <v>2</v>
      </c>
      <c r="J238" s="107">
        <f>VLOOKUP(F238,Plan1!A$1:I$240,8,FALSE)</f>
        <v>68.989999999999995</v>
      </c>
      <c r="K238" s="107">
        <f t="shared" si="18"/>
        <v>137.97999999999999</v>
      </c>
      <c r="L238" s="109">
        <v>42937</v>
      </c>
      <c r="M238" s="106" t="s">
        <v>548</v>
      </c>
      <c r="N238" s="177">
        <v>1</v>
      </c>
      <c r="O238" s="107">
        <f t="shared" si="17"/>
        <v>68.989999999999995</v>
      </c>
      <c r="P238" s="103">
        <v>43005</v>
      </c>
      <c r="Q238" s="101">
        <v>2127</v>
      </c>
      <c r="R238" s="101" t="s">
        <v>588</v>
      </c>
    </row>
    <row r="239" spans="1:18" ht="135" x14ac:dyDescent="0.25">
      <c r="A239" s="106" t="s">
        <v>253</v>
      </c>
      <c r="B239" s="101" t="s">
        <v>254</v>
      </c>
      <c r="C239" s="102">
        <v>43175</v>
      </c>
      <c r="D239" s="108">
        <v>230000</v>
      </c>
      <c r="E239" s="101" t="s">
        <v>529</v>
      </c>
      <c r="F239" s="106">
        <v>107</v>
      </c>
      <c r="G239" s="101" t="str">
        <f>VLOOKUP(F239,Plan1!A$1:I$240,3,FALSE)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239" s="106" t="s">
        <v>530</v>
      </c>
      <c r="I239" s="108">
        <v>5</v>
      </c>
      <c r="J239" s="107">
        <f>VLOOKUP(F239,Plan1!A$1:I$240,8,FALSE)</f>
        <v>11.68</v>
      </c>
      <c r="K239" s="107">
        <f t="shared" si="18"/>
        <v>58.4</v>
      </c>
      <c r="L239" s="109">
        <v>42937</v>
      </c>
      <c r="M239" s="106" t="s">
        <v>550</v>
      </c>
      <c r="N239" s="177">
        <v>5</v>
      </c>
      <c r="O239" s="107">
        <f t="shared" si="17"/>
        <v>58.4</v>
      </c>
      <c r="P239" s="109">
        <v>43012</v>
      </c>
      <c r="Q239" s="109">
        <v>2288</v>
      </c>
      <c r="R239" s="101" t="s">
        <v>588</v>
      </c>
    </row>
    <row r="240" spans="1:18" s="187" customFormat="1" ht="30" x14ac:dyDescent="0.25">
      <c r="A240" s="180" t="s">
        <v>253</v>
      </c>
      <c r="B240" s="181" t="s">
        <v>254</v>
      </c>
      <c r="C240" s="182">
        <v>43175</v>
      </c>
      <c r="D240" s="183">
        <v>230000</v>
      </c>
      <c r="E240" s="181" t="s">
        <v>529</v>
      </c>
      <c r="F240" s="180">
        <v>120</v>
      </c>
      <c r="G240" s="181" t="str">
        <f>VLOOKUP(F240,Plan1!A$1:I$240,3,FALSE)</f>
        <v>INTERRUPTOR DE EMBUTIR, CONJUGADO DE UMA SEÇÃO COM UMA TOMADA.</v>
      </c>
      <c r="H240" s="180" t="s">
        <v>530</v>
      </c>
      <c r="I240" s="183">
        <v>10</v>
      </c>
      <c r="J240" s="184">
        <f>VLOOKUP(F240,Plan1!A$1:I$240,8,FALSE)</f>
        <v>3.89</v>
      </c>
      <c r="K240" s="184">
        <f t="shared" si="18"/>
        <v>38.9</v>
      </c>
      <c r="L240" s="185">
        <v>42961</v>
      </c>
      <c r="M240" s="185" t="s">
        <v>575</v>
      </c>
      <c r="N240" s="186">
        <v>10</v>
      </c>
      <c r="O240" s="107">
        <f t="shared" si="17"/>
        <v>38.9</v>
      </c>
      <c r="P240" s="103">
        <v>43005</v>
      </c>
      <c r="Q240" s="101">
        <v>4821</v>
      </c>
      <c r="R240" s="181" t="s">
        <v>588</v>
      </c>
    </row>
    <row r="241" spans="1:18" ht="60" x14ac:dyDescent="0.25">
      <c r="A241" s="106" t="s">
        <v>253</v>
      </c>
      <c r="B241" s="101" t="s">
        <v>254</v>
      </c>
      <c r="C241" s="102">
        <v>43175</v>
      </c>
      <c r="D241" s="108">
        <v>230000</v>
      </c>
      <c r="E241" s="101" t="s">
        <v>529</v>
      </c>
      <c r="F241" s="106">
        <v>123</v>
      </c>
      <c r="G241" s="101" t="str">
        <f>VLOOKUP(F241,Plan1!A$1:I$240,3,FALSE)</f>
        <v>INTERRUPTOR, TIPO SOBREPOR, QUANTIDADE PÓLOS 2 UN, QUANTIDADE SEÇÕES 1 UN, QUANTIDADE ALAVANCAS 2 UN, CARACTERÍSTICAS ADICIONAIS ESPELHO</v>
      </c>
      <c r="H241" s="106" t="s">
        <v>530</v>
      </c>
      <c r="I241" s="108">
        <v>10</v>
      </c>
      <c r="J241" s="107">
        <f>VLOOKUP(F241,Plan1!A$1:I$240,8,FALSE)</f>
        <v>3.37</v>
      </c>
      <c r="K241" s="107">
        <f t="shared" si="18"/>
        <v>33.700000000000003</v>
      </c>
      <c r="L241" s="109">
        <v>42937</v>
      </c>
      <c r="M241" s="109" t="s">
        <v>560</v>
      </c>
      <c r="N241" s="177">
        <v>10</v>
      </c>
      <c r="O241" s="107">
        <f t="shared" si="17"/>
        <v>33.700000000000003</v>
      </c>
      <c r="P241" s="109">
        <v>43013</v>
      </c>
      <c r="Q241" s="190">
        <v>979</v>
      </c>
      <c r="R241" s="101" t="s">
        <v>588</v>
      </c>
    </row>
    <row r="242" spans="1:18" ht="60" x14ac:dyDescent="0.25">
      <c r="A242" s="106" t="s">
        <v>253</v>
      </c>
      <c r="B242" s="101" t="s">
        <v>254</v>
      </c>
      <c r="C242" s="102">
        <v>43175</v>
      </c>
      <c r="D242" s="108">
        <v>230000</v>
      </c>
      <c r="E242" s="101" t="s">
        <v>529</v>
      </c>
      <c r="F242" s="106">
        <v>124</v>
      </c>
      <c r="G242" s="101" t="str">
        <f>VLOOKUP(F242,Plan1!A$1:I$240,3,FALSE)</f>
        <v>INTERRUPTOR, TIPO SOBREPOR, QUANTIDADE PÓLOS 2 UN, QUANTIDADE SEÇÕES 2 UN, QUANTIDADE ALAVANCAS 2 UN, CARACTERÍSTICAS ADICIONAIS ESPELHO</v>
      </c>
      <c r="H242" s="106" t="s">
        <v>530</v>
      </c>
      <c r="I242" s="108">
        <v>10</v>
      </c>
      <c r="J242" s="107">
        <f>VLOOKUP(F242,Plan1!A$1:I$240,8,FALSE)</f>
        <v>5.16</v>
      </c>
      <c r="K242" s="107">
        <f t="shared" si="18"/>
        <v>51.6</v>
      </c>
      <c r="L242" s="109">
        <v>42937</v>
      </c>
      <c r="M242" s="109" t="s">
        <v>560</v>
      </c>
      <c r="N242" s="177">
        <v>10</v>
      </c>
      <c r="O242" s="107">
        <f t="shared" si="17"/>
        <v>51.6</v>
      </c>
      <c r="P242" s="109">
        <v>43013</v>
      </c>
      <c r="Q242" s="190">
        <v>979</v>
      </c>
      <c r="R242" s="101" t="s">
        <v>588</v>
      </c>
    </row>
    <row r="243" spans="1:18" ht="30" x14ac:dyDescent="0.25">
      <c r="A243" s="106" t="s">
        <v>253</v>
      </c>
      <c r="B243" s="101" t="s">
        <v>254</v>
      </c>
      <c r="C243" s="102">
        <v>43175</v>
      </c>
      <c r="D243" s="108">
        <v>230000</v>
      </c>
      <c r="E243" s="101" t="s">
        <v>529</v>
      </c>
      <c r="F243" s="106">
        <v>138</v>
      </c>
      <c r="G243" s="101" t="str">
        <f>VLOOKUP(F243,Plan1!A$1:I$240,3,FALSE)</f>
        <v>LÂMPADA FLUORESCENTE DE 40W X127V. BULBO T10.</v>
      </c>
      <c r="H243" s="106" t="s">
        <v>530</v>
      </c>
      <c r="I243" s="108">
        <v>60</v>
      </c>
      <c r="J243" s="107">
        <f>VLOOKUP(F243,Plan1!A$1:I$240,8,FALSE)</f>
        <v>4.7</v>
      </c>
      <c r="K243" s="107">
        <f t="shared" si="18"/>
        <v>282</v>
      </c>
      <c r="L243" s="109" t="s">
        <v>250</v>
      </c>
      <c r="M243" s="109" t="s">
        <v>250</v>
      </c>
      <c r="N243" s="177" t="s">
        <v>250</v>
      </c>
      <c r="O243" s="107" t="s">
        <v>250</v>
      </c>
      <c r="P243" s="109" t="s">
        <v>250</v>
      </c>
      <c r="Q243" s="109" t="s">
        <v>250</v>
      </c>
      <c r="R243" s="101" t="s">
        <v>572</v>
      </c>
    </row>
    <row r="244" spans="1:18" ht="30" x14ac:dyDescent="0.25">
      <c r="A244" s="106" t="s">
        <v>253</v>
      </c>
      <c r="B244" s="101" t="s">
        <v>254</v>
      </c>
      <c r="C244" s="102">
        <v>43175</v>
      </c>
      <c r="D244" s="108">
        <v>230000</v>
      </c>
      <c r="E244" s="101" t="s">
        <v>529</v>
      </c>
      <c r="F244" s="106">
        <v>154</v>
      </c>
      <c r="G244" s="101" t="str">
        <f>VLOOKUP(F244,Plan1!A$1:I$240,3,FALSE)</f>
        <v>REATOR ELETRÔNICO DUPLO PARA LÂMPADA FLUORESCENTE 32 W X 127 V.</v>
      </c>
      <c r="H244" s="106" t="s">
        <v>530</v>
      </c>
      <c r="I244" s="108">
        <v>15</v>
      </c>
      <c r="J244" s="107">
        <f>VLOOKUP(F244,Plan1!A$1:I$240,8,FALSE)</f>
        <v>11.82</v>
      </c>
      <c r="K244" s="107">
        <f t="shared" si="18"/>
        <v>177.3</v>
      </c>
      <c r="L244" s="109">
        <v>42937</v>
      </c>
      <c r="M244" s="106" t="s">
        <v>552</v>
      </c>
      <c r="N244" s="177">
        <v>15</v>
      </c>
      <c r="O244" s="107">
        <f t="shared" si="17"/>
        <v>177.3</v>
      </c>
      <c r="P244" s="109">
        <v>42978</v>
      </c>
      <c r="Q244" s="106">
        <v>2322</v>
      </c>
      <c r="R244" s="101" t="s">
        <v>588</v>
      </c>
    </row>
    <row r="245" spans="1:18" ht="30" x14ac:dyDescent="0.25">
      <c r="A245" s="106" t="s">
        <v>253</v>
      </c>
      <c r="B245" s="101" t="s">
        <v>254</v>
      </c>
      <c r="C245" s="102">
        <v>43175</v>
      </c>
      <c r="D245" s="108">
        <v>240000</v>
      </c>
      <c r="E245" s="101" t="s">
        <v>531</v>
      </c>
      <c r="F245" s="106">
        <v>8</v>
      </c>
      <c r="G245" s="101" t="str">
        <f>VLOOKUP(F245,Plan1!A$1:I$240,3,FALSE)</f>
        <v>BOCAL DE PORCELANA DE BASE E-40 PARA UTILIZAÇÃO EM LÂMPADA DE DESCARGA</v>
      </c>
      <c r="H245" s="106" t="s">
        <v>532</v>
      </c>
      <c r="I245" s="108">
        <v>10</v>
      </c>
      <c r="J245" s="107">
        <f>VLOOKUP(F245,Plan1!A$1:I$240,8,FALSE)</f>
        <v>4.74</v>
      </c>
      <c r="K245" s="107">
        <f t="shared" si="18"/>
        <v>47.400000000000006</v>
      </c>
      <c r="L245" s="109">
        <v>42937</v>
      </c>
      <c r="M245" s="109" t="s">
        <v>561</v>
      </c>
      <c r="N245" s="177">
        <v>10</v>
      </c>
      <c r="O245" s="107">
        <f t="shared" si="17"/>
        <v>47.400000000000006</v>
      </c>
      <c r="P245" s="109">
        <v>43017</v>
      </c>
      <c r="Q245" s="190">
        <v>44</v>
      </c>
      <c r="R245" s="101" t="s">
        <v>588</v>
      </c>
    </row>
    <row r="246" spans="1:18" ht="30" x14ac:dyDescent="0.25">
      <c r="A246" s="106" t="s">
        <v>253</v>
      </c>
      <c r="B246" s="101" t="s">
        <v>254</v>
      </c>
      <c r="C246" s="102">
        <v>43175</v>
      </c>
      <c r="D246" s="108">
        <v>240000</v>
      </c>
      <c r="E246" s="101" t="s">
        <v>531</v>
      </c>
      <c r="F246" s="106">
        <v>13</v>
      </c>
      <c r="G246" s="101" t="str">
        <f>VLOOKUP(F246,Plan1!A$1:I$240,3,FALSE)</f>
        <v>BUCHA CLAMP PARA FIXAÇÃO DE FIOS 8M PACOTE 50 UNIDADES</v>
      </c>
      <c r="H246" s="106" t="s">
        <v>532</v>
      </c>
      <c r="I246" s="108">
        <v>5</v>
      </c>
      <c r="J246" s="107">
        <f>VLOOKUP(F246,Plan1!A$1:I$240,8,FALSE)</f>
        <v>9.1</v>
      </c>
      <c r="K246" s="107">
        <f t="shared" si="18"/>
        <v>45.5</v>
      </c>
      <c r="L246" s="109">
        <v>42937</v>
      </c>
      <c r="M246" s="106" t="s">
        <v>553</v>
      </c>
      <c r="N246" s="177">
        <v>5</v>
      </c>
      <c r="O246" s="107">
        <f t="shared" si="17"/>
        <v>45.5</v>
      </c>
      <c r="P246" s="109">
        <v>43027</v>
      </c>
      <c r="Q246" s="190">
        <v>18043</v>
      </c>
      <c r="R246" s="101" t="s">
        <v>588</v>
      </c>
    </row>
    <row r="247" spans="1:18" ht="30" x14ac:dyDescent="0.25">
      <c r="A247" s="106" t="s">
        <v>253</v>
      </c>
      <c r="B247" s="101" t="s">
        <v>254</v>
      </c>
      <c r="C247" s="102">
        <v>43175</v>
      </c>
      <c r="D247" s="108">
        <v>240000</v>
      </c>
      <c r="E247" s="101" t="s">
        <v>531</v>
      </c>
      <c r="F247" s="106">
        <v>32</v>
      </c>
      <c r="G247" s="101" t="str">
        <f>VLOOKUP(F247,Plan1!A$1:I$240,3,FALSE)</f>
        <v>CALHA DUPLA PARA LÂMPADA FLUORESCENTE DE 40 W, LISA.</v>
      </c>
      <c r="H247" s="106" t="s">
        <v>532</v>
      </c>
      <c r="I247" s="108">
        <v>15</v>
      </c>
      <c r="J247" s="107">
        <f>VLOOKUP(F247,Plan1!A$1:I$240,8,FALSE)</f>
        <v>9.74</v>
      </c>
      <c r="K247" s="107">
        <f t="shared" si="18"/>
        <v>146.1</v>
      </c>
      <c r="L247" s="109">
        <v>42937</v>
      </c>
      <c r="M247" s="106" t="s">
        <v>550</v>
      </c>
      <c r="N247" s="177">
        <v>15</v>
      </c>
      <c r="O247" s="107">
        <f t="shared" si="17"/>
        <v>146.1</v>
      </c>
      <c r="P247" s="109">
        <v>43012</v>
      </c>
      <c r="Q247" s="109">
        <v>2288</v>
      </c>
      <c r="R247" s="101" t="s">
        <v>588</v>
      </c>
    </row>
    <row r="248" spans="1:18" ht="30" x14ac:dyDescent="0.25">
      <c r="A248" s="106" t="s">
        <v>253</v>
      </c>
      <c r="B248" s="101" t="s">
        <v>254</v>
      </c>
      <c r="C248" s="102">
        <v>43175</v>
      </c>
      <c r="D248" s="108">
        <v>240000</v>
      </c>
      <c r="E248" s="101" t="s">
        <v>531</v>
      </c>
      <c r="F248" s="106">
        <v>50</v>
      </c>
      <c r="G248" s="101" t="str">
        <f>VLOOKUP(F248,Plan1!A$1:I$240,3,FALSE)</f>
        <v>DISJUNTOR BAIXA TENSÃO, BIPOLAR DE 30 AMPERES MODELO NEMA.</v>
      </c>
      <c r="H248" s="106" t="s">
        <v>532</v>
      </c>
      <c r="I248" s="108">
        <v>4</v>
      </c>
      <c r="J248" s="107">
        <f>VLOOKUP(F248,Plan1!A$1:I$240,8,FALSE)</f>
        <v>37.700000000000003</v>
      </c>
      <c r="K248" s="107">
        <f t="shared" si="18"/>
        <v>150.80000000000001</v>
      </c>
      <c r="L248" s="106" t="s">
        <v>250</v>
      </c>
      <c r="M248" s="106" t="s">
        <v>250</v>
      </c>
      <c r="N248" s="177" t="s">
        <v>250</v>
      </c>
      <c r="O248" s="107" t="s">
        <v>250</v>
      </c>
      <c r="P248" s="109" t="s">
        <v>250</v>
      </c>
      <c r="Q248" s="109" t="s">
        <v>250</v>
      </c>
      <c r="R248" s="101" t="s">
        <v>544</v>
      </c>
    </row>
    <row r="249" spans="1:18" ht="30" x14ac:dyDescent="0.25">
      <c r="A249" s="106" t="s">
        <v>253</v>
      </c>
      <c r="B249" s="101" t="s">
        <v>254</v>
      </c>
      <c r="C249" s="102">
        <v>43175</v>
      </c>
      <c r="D249" s="108">
        <v>240000</v>
      </c>
      <c r="E249" s="101" t="s">
        <v>531</v>
      </c>
      <c r="F249" s="106">
        <v>57</v>
      </c>
      <c r="G249" s="101" t="str">
        <f>VLOOKUP(F249,Plan1!A$1:I$240,3,FALSE)</f>
        <v>DISJUNTOR BAIXA TENSÃO, MONOPOLAR DE 40 AMPERES TIPO DIN.</v>
      </c>
      <c r="H249" s="106" t="s">
        <v>532</v>
      </c>
      <c r="I249" s="108">
        <v>10</v>
      </c>
      <c r="J249" s="107">
        <f>VLOOKUP(F249,Plan1!A$1:I$240,8,FALSE)</f>
        <v>5.33</v>
      </c>
      <c r="K249" s="107">
        <f t="shared" si="18"/>
        <v>53.3</v>
      </c>
      <c r="L249" s="109">
        <v>42937</v>
      </c>
      <c r="M249" s="106" t="s">
        <v>554</v>
      </c>
      <c r="N249" s="177">
        <v>10</v>
      </c>
      <c r="O249" s="107">
        <f t="shared" si="17"/>
        <v>53.3</v>
      </c>
      <c r="P249" s="109" t="s">
        <v>506</v>
      </c>
      <c r="Q249" s="109" t="s">
        <v>250</v>
      </c>
      <c r="R249" s="101" t="s">
        <v>588</v>
      </c>
    </row>
    <row r="250" spans="1:18" ht="30" x14ac:dyDescent="0.25">
      <c r="A250" s="106" t="s">
        <v>253</v>
      </c>
      <c r="B250" s="101" t="s">
        <v>254</v>
      </c>
      <c r="C250" s="102">
        <v>43175</v>
      </c>
      <c r="D250" s="108">
        <v>240000</v>
      </c>
      <c r="E250" s="101" t="s">
        <v>531</v>
      </c>
      <c r="F250" s="106">
        <v>64</v>
      </c>
      <c r="G250" s="101" t="str">
        <f>VLOOKUP(F250,Plan1!A$1:I$240,3,FALSE)</f>
        <v>DISJUNTOR, BAIXA TENSÃO, TRIPOLAR DE 100 AMPERES, MODELO DIN.</v>
      </c>
      <c r="H250" s="106" t="s">
        <v>532</v>
      </c>
      <c r="I250" s="108">
        <v>3</v>
      </c>
      <c r="J250" s="107">
        <f>VLOOKUP(F250,Plan1!A$1:I$240,8,FALSE)</f>
        <v>63.68</v>
      </c>
      <c r="K250" s="107">
        <f t="shared" si="18"/>
        <v>191.04</v>
      </c>
      <c r="L250" s="109">
        <v>42937</v>
      </c>
      <c r="M250" s="106" t="s">
        <v>554</v>
      </c>
      <c r="N250" s="177">
        <v>3</v>
      </c>
      <c r="O250" s="107">
        <f t="shared" si="17"/>
        <v>191.04</v>
      </c>
      <c r="P250" s="109" t="s">
        <v>506</v>
      </c>
      <c r="Q250" s="109" t="s">
        <v>250</v>
      </c>
      <c r="R250" s="101" t="s">
        <v>588</v>
      </c>
    </row>
    <row r="251" spans="1:18" s="187" customFormat="1" ht="30" x14ac:dyDescent="0.25">
      <c r="A251" s="180" t="s">
        <v>253</v>
      </c>
      <c r="B251" s="181" t="s">
        <v>254</v>
      </c>
      <c r="C251" s="182">
        <v>43175</v>
      </c>
      <c r="D251" s="183">
        <v>240000</v>
      </c>
      <c r="E251" s="181" t="s">
        <v>531</v>
      </c>
      <c r="F251" s="180">
        <v>95</v>
      </c>
      <c r="G251" s="181" t="str">
        <f>VLOOKUP(F251,Plan1!A$1:I$240,3,FALSE)</f>
        <v>FIO ELETRICO, TIPO FLEXÍVEL, BITOLA 1,50 MM</v>
      </c>
      <c r="H251" s="180" t="s">
        <v>532</v>
      </c>
      <c r="I251" s="183">
        <v>2</v>
      </c>
      <c r="J251" s="184">
        <f>VLOOKUP(F251,Plan1!A$1:I$240,8,FALSE)</f>
        <v>41.99</v>
      </c>
      <c r="K251" s="184">
        <f t="shared" si="18"/>
        <v>83.98</v>
      </c>
      <c r="L251" s="185">
        <v>42961</v>
      </c>
      <c r="M251" s="185" t="s">
        <v>575</v>
      </c>
      <c r="N251" s="186">
        <v>2</v>
      </c>
      <c r="O251" s="184">
        <f t="shared" si="17"/>
        <v>83.98</v>
      </c>
      <c r="P251" s="103">
        <v>43005</v>
      </c>
      <c r="Q251" s="101">
        <v>4821</v>
      </c>
      <c r="R251" s="181" t="s">
        <v>588</v>
      </c>
    </row>
    <row r="252" spans="1:18" ht="30" x14ac:dyDescent="0.25">
      <c r="A252" s="106" t="s">
        <v>253</v>
      </c>
      <c r="B252" s="101" t="s">
        <v>254</v>
      </c>
      <c r="C252" s="102">
        <v>43175</v>
      </c>
      <c r="D252" s="108">
        <v>240000</v>
      </c>
      <c r="E252" s="101" t="s">
        <v>531</v>
      </c>
      <c r="F252" s="106">
        <v>96</v>
      </c>
      <c r="G252" s="101" t="str">
        <f>VLOOKUP(F252,Plan1!A$1:I$240,3,FALSE)</f>
        <v>FIO ELETRICO, TIPO FLEXÍVEL, BITOLA 2,50 MM</v>
      </c>
      <c r="H252" s="106" t="s">
        <v>532</v>
      </c>
      <c r="I252" s="108">
        <v>2</v>
      </c>
      <c r="J252" s="107">
        <f>VLOOKUP(F252,Plan1!A$1:I$240,8,FALSE)</f>
        <v>68.989999999999995</v>
      </c>
      <c r="K252" s="107">
        <f t="shared" si="18"/>
        <v>137.97999999999999</v>
      </c>
      <c r="L252" s="109">
        <v>42937</v>
      </c>
      <c r="M252" s="106" t="s">
        <v>548</v>
      </c>
      <c r="N252" s="177">
        <v>1</v>
      </c>
      <c r="O252" s="107">
        <f t="shared" si="17"/>
        <v>68.989999999999995</v>
      </c>
      <c r="P252" s="103">
        <v>43005</v>
      </c>
      <c r="Q252" s="101">
        <v>2127</v>
      </c>
      <c r="R252" s="101" t="s">
        <v>588</v>
      </c>
    </row>
    <row r="253" spans="1:18" s="187" customFormat="1" ht="45" x14ac:dyDescent="0.25">
      <c r="A253" s="180" t="s">
        <v>253</v>
      </c>
      <c r="B253" s="181" t="s">
        <v>254</v>
      </c>
      <c r="C253" s="182">
        <v>43175</v>
      </c>
      <c r="D253" s="183">
        <v>240000</v>
      </c>
      <c r="E253" s="181" t="s">
        <v>531</v>
      </c>
      <c r="F253" s="180">
        <v>97</v>
      </c>
      <c r="G253" s="181" t="str">
        <f>VLOOKUP(F253,Plan1!A$1:I$240,3,FALSE)</f>
        <v>FIO ELETRICO, TIPO FLEXÍVEL, BITOLA 4 MM</v>
      </c>
      <c r="H253" s="180" t="s">
        <v>532</v>
      </c>
      <c r="I253" s="183">
        <v>2</v>
      </c>
      <c r="J253" s="184">
        <f>VLOOKUP(F253,Plan1!A$1:I$240,8,FALSE)</f>
        <v>100.78</v>
      </c>
      <c r="K253" s="184">
        <f t="shared" si="18"/>
        <v>201.56</v>
      </c>
      <c r="L253" s="185">
        <v>42961</v>
      </c>
      <c r="M253" s="185" t="s">
        <v>575</v>
      </c>
      <c r="N253" s="186">
        <v>1</v>
      </c>
      <c r="O253" s="184">
        <f t="shared" si="17"/>
        <v>100.78</v>
      </c>
      <c r="P253" s="103">
        <v>43005</v>
      </c>
      <c r="Q253" s="101">
        <v>4821</v>
      </c>
      <c r="R253" s="101" t="s">
        <v>587</v>
      </c>
    </row>
    <row r="254" spans="1:18" ht="30" x14ac:dyDescent="0.25">
      <c r="A254" s="106" t="s">
        <v>253</v>
      </c>
      <c r="B254" s="101" t="s">
        <v>254</v>
      </c>
      <c r="C254" s="102">
        <v>43175</v>
      </c>
      <c r="D254" s="108">
        <v>240000</v>
      </c>
      <c r="E254" s="101" t="s">
        <v>531</v>
      </c>
      <c r="F254" s="106">
        <v>92</v>
      </c>
      <c r="G254" s="101" t="str">
        <f>VLOOKUP(F254,Plan1!A$1:I$240,3,FALSE)</f>
        <v>FIO FLEXÍVEL PARALELO, BITOLA 1.50 MM² (2 X 1.50 MM²), ROLO COM 100 METROS.</v>
      </c>
      <c r="H254" s="106" t="s">
        <v>532</v>
      </c>
      <c r="I254" s="108">
        <v>2</v>
      </c>
      <c r="J254" s="107">
        <f>VLOOKUP(F254,Plan1!A$1:I$240,8,FALSE)</f>
        <v>96.33</v>
      </c>
      <c r="K254" s="107">
        <f t="shared" si="18"/>
        <v>192.66</v>
      </c>
      <c r="L254" s="109">
        <v>42937</v>
      </c>
      <c r="M254" s="106" t="s">
        <v>549</v>
      </c>
      <c r="N254" s="177">
        <v>2</v>
      </c>
      <c r="O254" s="107">
        <f t="shared" si="17"/>
        <v>192.66</v>
      </c>
      <c r="P254" s="109">
        <v>43026</v>
      </c>
      <c r="Q254" s="190">
        <v>3894</v>
      </c>
      <c r="R254" s="109" t="s">
        <v>588</v>
      </c>
    </row>
    <row r="255" spans="1:18" ht="30" x14ac:dyDescent="0.25">
      <c r="A255" s="106" t="s">
        <v>253</v>
      </c>
      <c r="B255" s="101" t="s">
        <v>254</v>
      </c>
      <c r="C255" s="102">
        <v>43175</v>
      </c>
      <c r="D255" s="108">
        <v>240000</v>
      </c>
      <c r="E255" s="101" t="s">
        <v>531</v>
      </c>
      <c r="F255" s="106">
        <v>93</v>
      </c>
      <c r="G255" s="101" t="str">
        <f>VLOOKUP(F255,Plan1!A$1:I$240,3,FALSE)</f>
        <v>FIO FLEXÍVEL PARALELO, BITOLA 2,50 MM² (2 X 2.50 MM²), ROLO COM 100 METROS.</v>
      </c>
      <c r="H255" s="106" t="s">
        <v>532</v>
      </c>
      <c r="I255" s="108">
        <v>2</v>
      </c>
      <c r="J255" s="107">
        <f>VLOOKUP(F255,Plan1!A$1:I$240,8,FALSE)</f>
        <v>146.03</v>
      </c>
      <c r="K255" s="107">
        <f t="shared" si="18"/>
        <v>292.06</v>
      </c>
      <c r="L255" s="109">
        <v>42937</v>
      </c>
      <c r="M255" s="106" t="s">
        <v>548</v>
      </c>
      <c r="N255" s="177">
        <v>1</v>
      </c>
      <c r="O255" s="107">
        <f t="shared" si="17"/>
        <v>146.03</v>
      </c>
      <c r="P255" s="103">
        <v>43005</v>
      </c>
      <c r="Q255" s="101">
        <v>2127</v>
      </c>
      <c r="R255" s="101" t="s">
        <v>588</v>
      </c>
    </row>
    <row r="256" spans="1:18" ht="42" customHeight="1" x14ac:dyDescent="0.25">
      <c r="A256" s="106" t="s">
        <v>253</v>
      </c>
      <c r="B256" s="101" t="s">
        <v>254</v>
      </c>
      <c r="C256" s="102">
        <v>43175</v>
      </c>
      <c r="D256" s="108">
        <v>240000</v>
      </c>
      <c r="E256" s="101" t="s">
        <v>531</v>
      </c>
      <c r="F256" s="106">
        <v>94</v>
      </c>
      <c r="G256" s="101" t="str">
        <f>VLOOKUP(F256,Plan1!A$1:I$240,3,FALSE)</f>
        <v>FIO FLEXÍVEL PARALELO, BITOLA 4. MM² (2 X 4 MM²), ROLO COM 100 METROS.</v>
      </c>
      <c r="H256" s="106" t="s">
        <v>532</v>
      </c>
      <c r="I256" s="108">
        <v>2</v>
      </c>
      <c r="J256" s="107">
        <f>VLOOKUP(F256,Plan1!A$1:I$240,8,FALSE)</f>
        <v>209.85</v>
      </c>
      <c r="K256" s="107">
        <f t="shared" si="18"/>
        <v>419.7</v>
      </c>
      <c r="L256" s="109">
        <v>42937</v>
      </c>
      <c r="M256" s="106" t="s">
        <v>559</v>
      </c>
      <c r="N256" s="177">
        <v>2</v>
      </c>
      <c r="O256" s="107">
        <f t="shared" si="17"/>
        <v>419.7</v>
      </c>
      <c r="P256" s="109">
        <v>42978</v>
      </c>
      <c r="Q256" s="106">
        <v>146</v>
      </c>
      <c r="R256" s="101" t="s">
        <v>588</v>
      </c>
    </row>
    <row r="257" spans="1:18" s="187" customFormat="1" ht="30" x14ac:dyDescent="0.25">
      <c r="A257" s="180" t="s">
        <v>253</v>
      </c>
      <c r="B257" s="181" t="s">
        <v>254</v>
      </c>
      <c r="C257" s="182">
        <v>43175</v>
      </c>
      <c r="D257" s="183">
        <v>240000</v>
      </c>
      <c r="E257" s="181" t="s">
        <v>531</v>
      </c>
      <c r="F257" s="180">
        <v>110</v>
      </c>
      <c r="G257" s="181" t="str">
        <f>VLOOKUP(F257,Plan1!A$1:I$240,3,FALSE)</f>
        <v>FOTOCÉLULA DE 1000 W X 220 V COMPLETA COM BASE DE TRÊS FIOS.</v>
      </c>
      <c r="H257" s="180" t="s">
        <v>532</v>
      </c>
      <c r="I257" s="183">
        <v>6</v>
      </c>
      <c r="J257" s="184">
        <f>VLOOKUP(F257,Plan1!A$1:I$240,8,FALSE)</f>
        <v>11.63</v>
      </c>
      <c r="K257" s="184">
        <f t="shared" si="18"/>
        <v>69.78</v>
      </c>
      <c r="L257" s="185">
        <v>42961</v>
      </c>
      <c r="M257" s="185" t="s">
        <v>575</v>
      </c>
      <c r="N257" s="186">
        <v>6</v>
      </c>
      <c r="O257" s="184">
        <f t="shared" si="17"/>
        <v>69.78</v>
      </c>
      <c r="P257" s="103">
        <v>43005</v>
      </c>
      <c r="Q257" s="101">
        <v>4821</v>
      </c>
      <c r="R257" s="181" t="s">
        <v>588</v>
      </c>
    </row>
    <row r="258" spans="1:18" s="187" customFormat="1" ht="30" x14ac:dyDescent="0.25">
      <c r="A258" s="180" t="s">
        <v>253</v>
      </c>
      <c r="B258" s="181" t="s">
        <v>254</v>
      </c>
      <c r="C258" s="182">
        <v>43175</v>
      </c>
      <c r="D258" s="183">
        <v>240000</v>
      </c>
      <c r="E258" s="181" t="s">
        <v>531</v>
      </c>
      <c r="F258" s="180">
        <v>118</v>
      </c>
      <c r="G258" s="181" t="str">
        <f>VLOOKUP(F258,Plan1!A$1:I$240,3,FALSE)</f>
        <v>INTERRUPTOR, TIPO SIMPLES, QUANTIDADE SEÇÕES 2 UN, POSIÇÃO RELATIVA EMBUTIR</v>
      </c>
      <c r="H258" s="180" t="s">
        <v>532</v>
      </c>
      <c r="I258" s="183">
        <v>10</v>
      </c>
      <c r="J258" s="184">
        <f>VLOOKUP(F258,Plan1!A$1:I$240,8,FALSE)</f>
        <v>3.59</v>
      </c>
      <c r="K258" s="184">
        <f t="shared" si="18"/>
        <v>35.9</v>
      </c>
      <c r="L258" s="185">
        <v>42961</v>
      </c>
      <c r="M258" s="185" t="s">
        <v>575</v>
      </c>
      <c r="N258" s="186">
        <v>10</v>
      </c>
      <c r="O258" s="184">
        <f t="shared" si="17"/>
        <v>35.9</v>
      </c>
      <c r="P258" s="103">
        <v>43005</v>
      </c>
      <c r="Q258" s="101">
        <v>4821</v>
      </c>
      <c r="R258" s="181" t="s">
        <v>588</v>
      </c>
    </row>
    <row r="259" spans="1:18" ht="60" x14ac:dyDescent="0.25">
      <c r="A259" s="106" t="s">
        <v>253</v>
      </c>
      <c r="B259" s="101" t="s">
        <v>254</v>
      </c>
      <c r="C259" s="102">
        <v>43175</v>
      </c>
      <c r="D259" s="108">
        <v>240000</v>
      </c>
      <c r="E259" s="101" t="s">
        <v>531</v>
      </c>
      <c r="F259" s="106">
        <v>123</v>
      </c>
      <c r="G259" s="101" t="str">
        <f>VLOOKUP(F259,Plan1!A$1:I$240,3,FALSE)</f>
        <v>INTERRUPTOR, TIPO SOBREPOR, QUANTIDADE PÓLOS 2 UN, QUANTIDADE SEÇÕES 1 UN, QUANTIDADE ALAVANCAS 2 UN, CARACTERÍSTICAS ADICIONAIS ESPELHO</v>
      </c>
      <c r="H259" s="106" t="s">
        <v>532</v>
      </c>
      <c r="I259" s="108">
        <v>10</v>
      </c>
      <c r="J259" s="107">
        <f>VLOOKUP(F259,Plan1!A$1:I$240,8,FALSE)</f>
        <v>3.37</v>
      </c>
      <c r="K259" s="107">
        <f t="shared" si="18"/>
        <v>33.700000000000003</v>
      </c>
      <c r="L259" s="109">
        <v>42937</v>
      </c>
      <c r="M259" s="109" t="s">
        <v>560</v>
      </c>
      <c r="N259" s="177">
        <v>10</v>
      </c>
      <c r="O259" s="107">
        <f t="shared" si="17"/>
        <v>33.700000000000003</v>
      </c>
      <c r="P259" s="109">
        <v>43013</v>
      </c>
      <c r="Q259" s="190">
        <v>979</v>
      </c>
      <c r="R259" s="101" t="s">
        <v>588</v>
      </c>
    </row>
    <row r="260" spans="1:18" ht="60" x14ac:dyDescent="0.25">
      <c r="A260" s="106" t="s">
        <v>253</v>
      </c>
      <c r="B260" s="101" t="s">
        <v>254</v>
      </c>
      <c r="C260" s="102">
        <v>43175</v>
      </c>
      <c r="D260" s="108">
        <v>240000</v>
      </c>
      <c r="E260" s="101" t="s">
        <v>531</v>
      </c>
      <c r="F260" s="106">
        <v>124</v>
      </c>
      <c r="G260" s="101" t="str">
        <f>VLOOKUP(F260,Plan1!A$1:I$240,3,FALSE)</f>
        <v>INTERRUPTOR, TIPO SOBREPOR, QUANTIDADE PÓLOS 2 UN, QUANTIDADE SEÇÕES 2 UN, QUANTIDADE ALAVANCAS 2 UN, CARACTERÍSTICAS ADICIONAIS ESPELHO</v>
      </c>
      <c r="H260" s="106" t="s">
        <v>532</v>
      </c>
      <c r="I260" s="108">
        <v>10</v>
      </c>
      <c r="J260" s="107">
        <f>VLOOKUP(F260,Plan1!A$1:I$240,8,FALSE)</f>
        <v>5.16</v>
      </c>
      <c r="K260" s="107">
        <f t="shared" si="18"/>
        <v>51.6</v>
      </c>
      <c r="L260" s="109">
        <v>42937</v>
      </c>
      <c r="M260" s="109" t="s">
        <v>560</v>
      </c>
      <c r="N260" s="177">
        <v>10</v>
      </c>
      <c r="O260" s="107">
        <f t="shared" si="17"/>
        <v>51.6</v>
      </c>
      <c r="P260" s="109">
        <v>43013</v>
      </c>
      <c r="Q260" s="190">
        <v>979</v>
      </c>
      <c r="R260" s="101" t="s">
        <v>588</v>
      </c>
    </row>
    <row r="261" spans="1:18" s="187" customFormat="1" ht="60" x14ac:dyDescent="0.25">
      <c r="A261" s="180" t="s">
        <v>253</v>
      </c>
      <c r="B261" s="181" t="s">
        <v>254</v>
      </c>
      <c r="C261" s="182">
        <v>43175</v>
      </c>
      <c r="D261" s="183">
        <v>240000</v>
      </c>
      <c r="E261" s="181" t="s">
        <v>531</v>
      </c>
      <c r="F261" s="180">
        <v>137</v>
      </c>
      <c r="G261" s="181" t="str">
        <f>VLOOKUP(F261,Plan1!A$1:I$240,3,FALSE)</f>
        <v>LÂMPADA FLUORESCENTE COMPACTA, TIPO MINI, FORMATO 3 U. POTÊNCIA MÍNIMA DE 11W. TENSÃO 127V. INDICADA PARA USO EM SPOT TIPO EMBUTIDO.</v>
      </c>
      <c r="H261" s="180" t="s">
        <v>532</v>
      </c>
      <c r="I261" s="183">
        <v>1</v>
      </c>
      <c r="J261" s="184">
        <f>VLOOKUP(F261,Plan1!A$1:I$240,8,FALSE)</f>
        <v>7.9</v>
      </c>
      <c r="K261" s="184">
        <f t="shared" si="18"/>
        <v>7.9</v>
      </c>
      <c r="L261" s="185">
        <v>42961</v>
      </c>
      <c r="M261" s="185" t="s">
        <v>575</v>
      </c>
      <c r="N261" s="186">
        <v>1</v>
      </c>
      <c r="O261" s="184">
        <f t="shared" si="17"/>
        <v>7.9</v>
      </c>
      <c r="P261" s="103">
        <v>43005</v>
      </c>
      <c r="Q261" s="101">
        <v>4821</v>
      </c>
      <c r="R261" s="181" t="s">
        <v>588</v>
      </c>
    </row>
    <row r="262" spans="1:18" ht="45" x14ac:dyDescent="0.25">
      <c r="A262" s="106" t="s">
        <v>253</v>
      </c>
      <c r="B262" s="101" t="s">
        <v>254</v>
      </c>
      <c r="C262" s="102">
        <v>43175</v>
      </c>
      <c r="D262" s="108">
        <v>240000</v>
      </c>
      <c r="E262" s="101" t="s">
        <v>531</v>
      </c>
      <c r="F262" s="106">
        <v>136</v>
      </c>
      <c r="G262" s="101" t="str">
        <f>VLOOKUP(F262,Plan1!A$1:I$240,3,FALSE)</f>
        <v>LÂMPADA FLUORESCENTE COMPACTA 85W, VOLTAGEM 220/240, BASE E - E-40. FORMATO ESPIRAL.</v>
      </c>
      <c r="H262" s="106" t="s">
        <v>532</v>
      </c>
      <c r="I262" s="108">
        <v>10</v>
      </c>
      <c r="J262" s="107">
        <v>45</v>
      </c>
      <c r="K262" s="107">
        <f t="shared" si="18"/>
        <v>450</v>
      </c>
      <c r="L262" s="109">
        <v>42937</v>
      </c>
      <c r="M262" s="106" t="s">
        <v>550</v>
      </c>
      <c r="N262" s="177">
        <v>10</v>
      </c>
      <c r="O262" s="107">
        <f t="shared" si="17"/>
        <v>450</v>
      </c>
      <c r="P262" s="109">
        <v>43012</v>
      </c>
      <c r="Q262" s="109">
        <v>2288</v>
      </c>
      <c r="R262" s="101" t="s">
        <v>588</v>
      </c>
    </row>
    <row r="263" spans="1:18" ht="30" x14ac:dyDescent="0.25">
      <c r="A263" s="106" t="s">
        <v>253</v>
      </c>
      <c r="B263" s="101" t="s">
        <v>254</v>
      </c>
      <c r="C263" s="102">
        <v>43175</v>
      </c>
      <c r="D263" s="108">
        <v>240000</v>
      </c>
      <c r="E263" s="101" t="s">
        <v>531</v>
      </c>
      <c r="F263" s="106">
        <v>138</v>
      </c>
      <c r="G263" s="101" t="str">
        <f>VLOOKUP(F263,Plan1!A$1:I$240,3,FALSE)</f>
        <v>LÂMPADA FLUORESCENTE DE 40W X127V. BULBO T10.</v>
      </c>
      <c r="H263" s="106" t="s">
        <v>532</v>
      </c>
      <c r="I263" s="108">
        <v>30</v>
      </c>
      <c r="J263" s="107">
        <f>VLOOKUP(F263,Plan1!A$1:I$240,8,FALSE)</f>
        <v>4.7</v>
      </c>
      <c r="K263" s="107">
        <f t="shared" si="18"/>
        <v>141</v>
      </c>
      <c r="L263" s="109" t="s">
        <v>250</v>
      </c>
      <c r="M263" s="109" t="s">
        <v>250</v>
      </c>
      <c r="N263" s="177" t="s">
        <v>250</v>
      </c>
      <c r="O263" s="107" t="s">
        <v>250</v>
      </c>
      <c r="P263" s="109" t="s">
        <v>250</v>
      </c>
      <c r="Q263" s="109" t="s">
        <v>250</v>
      </c>
      <c r="R263" s="101" t="s">
        <v>572</v>
      </c>
    </row>
    <row r="264" spans="1:18" s="187" customFormat="1" ht="45" x14ac:dyDescent="0.25">
      <c r="A264" s="180" t="s">
        <v>253</v>
      </c>
      <c r="B264" s="181" t="s">
        <v>254</v>
      </c>
      <c r="C264" s="182">
        <v>43175</v>
      </c>
      <c r="D264" s="183">
        <v>240000</v>
      </c>
      <c r="E264" s="181" t="s">
        <v>531</v>
      </c>
      <c r="F264" s="180">
        <v>140</v>
      </c>
      <c r="G264" s="181" t="str">
        <f>VLOOKUP(F264,Plan1!A$1:I$240,3,FALSE)</f>
        <v>LÂMPADA FLUORESCENTE TUBULAR DE 32 W X 127V.</v>
      </c>
      <c r="H264" s="180" t="s">
        <v>532</v>
      </c>
      <c r="I264" s="183">
        <v>25</v>
      </c>
      <c r="J264" s="184">
        <f>VLOOKUP(F264,Plan1!A$1:I$240,8,FALSE)</f>
        <v>4.3</v>
      </c>
      <c r="K264" s="184">
        <f t="shared" si="18"/>
        <v>107.5</v>
      </c>
      <c r="L264" s="185">
        <v>42961</v>
      </c>
      <c r="M264" s="185" t="s">
        <v>575</v>
      </c>
      <c r="N264" s="186">
        <v>20</v>
      </c>
      <c r="O264" s="107">
        <f>N264*J264</f>
        <v>86</v>
      </c>
      <c r="P264" s="103">
        <v>43005</v>
      </c>
      <c r="Q264" s="101">
        <v>4821</v>
      </c>
      <c r="R264" s="101" t="s">
        <v>587</v>
      </c>
    </row>
    <row r="265" spans="1:18" ht="30" x14ac:dyDescent="0.25">
      <c r="A265" s="106" t="s">
        <v>253</v>
      </c>
      <c r="B265" s="101" t="s">
        <v>254</v>
      </c>
      <c r="C265" s="102">
        <v>43175</v>
      </c>
      <c r="D265" s="108">
        <v>240000</v>
      </c>
      <c r="E265" s="101" t="s">
        <v>531</v>
      </c>
      <c r="F265" s="106">
        <v>146</v>
      </c>
      <c r="G265" s="101" t="str">
        <f>VLOOKUP(F265,Plan1!A$1:I$240,3,FALSE)</f>
        <v>LÂMPADA VAPOR DE SÓDIO ALTA PRESSÃO 250 W X 220 V.</v>
      </c>
      <c r="H265" s="106" t="s">
        <v>532</v>
      </c>
      <c r="I265" s="108">
        <v>10</v>
      </c>
      <c r="J265" s="107">
        <f>VLOOKUP(F265,Plan1!A$1:I$240,8,FALSE)</f>
        <v>24.28</v>
      </c>
      <c r="K265" s="107">
        <f t="shared" si="18"/>
        <v>242.8</v>
      </c>
      <c r="L265" s="109">
        <v>42937</v>
      </c>
      <c r="M265" s="106" t="s">
        <v>548</v>
      </c>
      <c r="N265" s="177">
        <v>10</v>
      </c>
      <c r="O265" s="107">
        <f t="shared" si="17"/>
        <v>242.8</v>
      </c>
      <c r="P265" s="103">
        <v>43005</v>
      </c>
      <c r="Q265" s="101">
        <v>2127</v>
      </c>
      <c r="R265" s="101" t="s">
        <v>588</v>
      </c>
    </row>
    <row r="266" spans="1:18" ht="30" x14ac:dyDescent="0.25">
      <c r="A266" s="106" t="s">
        <v>253</v>
      </c>
      <c r="B266" s="101" t="s">
        <v>254</v>
      </c>
      <c r="C266" s="102">
        <v>43175</v>
      </c>
      <c r="D266" s="108">
        <v>240000</v>
      </c>
      <c r="E266" s="101" t="s">
        <v>531</v>
      </c>
      <c r="F266" s="106">
        <v>154</v>
      </c>
      <c r="G266" s="101" t="str">
        <f>VLOOKUP(F266,Plan1!A$1:I$240,3,FALSE)</f>
        <v>REATOR ELETRÔNICO DUPLO PARA LÂMPADA FLUORESCENTE 32 W X 127 V.</v>
      </c>
      <c r="H266" s="106" t="s">
        <v>532</v>
      </c>
      <c r="I266" s="108">
        <v>10</v>
      </c>
      <c r="J266" s="107">
        <f>VLOOKUP(F266,Plan1!A$1:I$240,8,FALSE)</f>
        <v>11.82</v>
      </c>
      <c r="K266" s="107">
        <f t="shared" si="18"/>
        <v>118.2</v>
      </c>
      <c r="L266" s="109">
        <v>42937</v>
      </c>
      <c r="M266" s="106" t="s">
        <v>552</v>
      </c>
      <c r="N266" s="177">
        <v>10</v>
      </c>
      <c r="O266" s="107">
        <f t="shared" si="17"/>
        <v>118.2</v>
      </c>
      <c r="P266" s="109">
        <v>42978</v>
      </c>
      <c r="Q266" s="106">
        <v>2322</v>
      </c>
      <c r="R266" s="101" t="s">
        <v>588</v>
      </c>
    </row>
    <row r="267" spans="1:18" ht="45" x14ac:dyDescent="0.25">
      <c r="A267" s="106" t="s">
        <v>253</v>
      </c>
      <c r="B267" s="101" t="s">
        <v>254</v>
      </c>
      <c r="C267" s="102">
        <v>43175</v>
      </c>
      <c r="D267" s="108">
        <v>240000</v>
      </c>
      <c r="E267" s="101" t="s">
        <v>531</v>
      </c>
      <c r="F267" s="106">
        <v>158</v>
      </c>
      <c r="G267" s="101" t="str">
        <f>VLOOKUP(F267,Plan1!A$1:I$240,3,FALSE)</f>
        <v>REATOR PARA LÂMPADA VAPOR DE SÓDIO ALTA PRESSÃO DE 250 W X 220 V USO EXTERNO, COM CAPACITOR.</v>
      </c>
      <c r="H267" s="106" t="s">
        <v>532</v>
      </c>
      <c r="I267" s="108">
        <v>10</v>
      </c>
      <c r="J267" s="107">
        <f>VLOOKUP(F267,Plan1!A$1:I$240,8,FALSE)</f>
        <v>40.51</v>
      </c>
      <c r="K267" s="107">
        <f t="shared" si="18"/>
        <v>405.09999999999997</v>
      </c>
      <c r="L267" s="109">
        <v>42937</v>
      </c>
      <c r="M267" s="106" t="s">
        <v>553</v>
      </c>
      <c r="N267" s="177">
        <v>10</v>
      </c>
      <c r="O267" s="107">
        <f t="shared" si="17"/>
        <v>405.09999999999997</v>
      </c>
      <c r="P267" s="109">
        <v>43027</v>
      </c>
      <c r="Q267" s="190">
        <v>18043</v>
      </c>
      <c r="R267" s="101" t="s">
        <v>588</v>
      </c>
    </row>
    <row r="268" spans="1:18" s="187" customFormat="1" ht="45" x14ac:dyDescent="0.25">
      <c r="A268" s="180" t="s">
        <v>253</v>
      </c>
      <c r="B268" s="181" t="s">
        <v>254</v>
      </c>
      <c r="C268" s="182">
        <v>43175</v>
      </c>
      <c r="D268" s="183">
        <v>240000</v>
      </c>
      <c r="E268" s="181" t="s">
        <v>531</v>
      </c>
      <c r="F268" s="180">
        <v>163</v>
      </c>
      <c r="G268" s="181" t="str">
        <f>VLOOKUP(F268,Plan1!A$1:I$240,3,FALSE)</f>
        <v>TOMADA 4X2 2P+T 20A 250V.</v>
      </c>
      <c r="H268" s="180" t="s">
        <v>532</v>
      </c>
      <c r="I268" s="183">
        <v>30</v>
      </c>
      <c r="J268" s="184">
        <f>VLOOKUP(F268,Plan1!A$1:I$240,8,FALSE)</f>
        <v>2.8</v>
      </c>
      <c r="K268" s="184">
        <f t="shared" si="18"/>
        <v>84</v>
      </c>
      <c r="L268" s="185">
        <v>42961</v>
      </c>
      <c r="M268" s="185" t="s">
        <v>575</v>
      </c>
      <c r="N268" s="186">
        <v>5</v>
      </c>
      <c r="O268" s="107">
        <f t="shared" si="17"/>
        <v>14</v>
      </c>
      <c r="P268" s="103">
        <v>43005</v>
      </c>
      <c r="Q268" s="101">
        <v>4821</v>
      </c>
      <c r="R268" s="101" t="s">
        <v>587</v>
      </c>
    </row>
    <row r="269" spans="1:18" s="187" customFormat="1" ht="30" x14ac:dyDescent="0.25">
      <c r="A269" s="180" t="s">
        <v>253</v>
      </c>
      <c r="B269" s="181" t="s">
        <v>254</v>
      </c>
      <c r="C269" s="182">
        <v>43175</v>
      </c>
      <c r="D269" s="183">
        <v>240000</v>
      </c>
      <c r="E269" s="181" t="s">
        <v>531</v>
      </c>
      <c r="F269" s="180">
        <v>168</v>
      </c>
      <c r="G269" s="181" t="str">
        <f>VLOOKUP(F269,Plan1!A$1:I$240,3,FALSE)</f>
        <v>TOMADA EXTERNA 20 AMPERES UNIVERSAL (SOBREPOR).</v>
      </c>
      <c r="H269" s="180" t="s">
        <v>532</v>
      </c>
      <c r="I269" s="183">
        <v>30</v>
      </c>
      <c r="J269" s="184">
        <f>VLOOKUP(F269,Plan1!A$1:I$240,8,FALSE)</f>
        <v>2.78</v>
      </c>
      <c r="K269" s="184">
        <f t="shared" si="18"/>
        <v>83.399999999999991</v>
      </c>
      <c r="L269" s="185">
        <v>42961</v>
      </c>
      <c r="M269" s="185" t="s">
        <v>575</v>
      </c>
      <c r="N269" s="186">
        <v>30</v>
      </c>
      <c r="O269" s="107">
        <f t="shared" si="17"/>
        <v>83.399999999999991</v>
      </c>
      <c r="P269" s="103">
        <v>43005</v>
      </c>
      <c r="Q269" s="101">
        <v>4821</v>
      </c>
      <c r="R269" s="181" t="s">
        <v>588</v>
      </c>
    </row>
    <row r="270" spans="1:18" ht="30" x14ac:dyDescent="0.25">
      <c r="A270" s="106" t="s">
        <v>253</v>
      </c>
      <c r="B270" s="101" t="s">
        <v>254</v>
      </c>
      <c r="C270" s="102">
        <v>43175</v>
      </c>
      <c r="D270" s="108">
        <v>250000</v>
      </c>
      <c r="E270" s="101" t="s">
        <v>533</v>
      </c>
      <c r="F270" s="106">
        <v>48</v>
      </c>
      <c r="G270" s="101" t="str">
        <f>VLOOKUP(F270,Plan1!A$1:I$240,3,FALSE)</f>
        <v>DISJUNTOR BAIXA TENSÃO, BIPOLAR DE 25 AMPERES TIPO NEMA.</v>
      </c>
      <c r="H270" s="106" t="s">
        <v>534</v>
      </c>
      <c r="I270" s="108">
        <v>5</v>
      </c>
      <c r="J270" s="107">
        <f>VLOOKUP(F270,Plan1!A$1:I$240,8,FALSE)</f>
        <v>37.1</v>
      </c>
      <c r="K270" s="107">
        <f t="shared" si="18"/>
        <v>185.5</v>
      </c>
      <c r="L270" s="109">
        <v>42937</v>
      </c>
      <c r="M270" s="106" t="s">
        <v>546</v>
      </c>
      <c r="N270" s="177">
        <v>5</v>
      </c>
      <c r="O270" s="107">
        <f t="shared" si="17"/>
        <v>185.5</v>
      </c>
      <c r="P270" s="109">
        <v>42999</v>
      </c>
      <c r="Q270" s="106">
        <v>6</v>
      </c>
      <c r="R270" s="101" t="s">
        <v>588</v>
      </c>
    </row>
    <row r="271" spans="1:18" ht="30" x14ac:dyDescent="0.25">
      <c r="A271" s="106" t="s">
        <v>253</v>
      </c>
      <c r="B271" s="101" t="s">
        <v>254</v>
      </c>
      <c r="C271" s="102">
        <v>43175</v>
      </c>
      <c r="D271" s="108">
        <v>250000</v>
      </c>
      <c r="E271" s="101" t="s">
        <v>533</v>
      </c>
      <c r="F271" s="106">
        <v>49</v>
      </c>
      <c r="G271" s="101" t="str">
        <f>VLOOKUP(F271,Plan1!A$1:I$240,3,FALSE)</f>
        <v>DISJUNTOR BAIXA TENSÃO, BIPOLAR DE 30 AMPERES MODELO DIN.</v>
      </c>
      <c r="H271" s="106" t="s">
        <v>534</v>
      </c>
      <c r="I271" s="108">
        <v>5</v>
      </c>
      <c r="J271" s="107">
        <f>VLOOKUP(F271,Plan1!A$1:I$240,8,FALSE)</f>
        <v>16.559999999999999</v>
      </c>
      <c r="K271" s="107">
        <f t="shared" si="18"/>
        <v>82.8</v>
      </c>
      <c r="L271" s="109">
        <v>42937</v>
      </c>
      <c r="M271" s="106" t="s">
        <v>554</v>
      </c>
      <c r="N271" s="177">
        <v>5</v>
      </c>
      <c r="O271" s="107">
        <f t="shared" si="17"/>
        <v>82.8</v>
      </c>
      <c r="P271" s="109" t="s">
        <v>506</v>
      </c>
      <c r="Q271" s="109" t="s">
        <v>250</v>
      </c>
      <c r="R271" s="101" t="s">
        <v>588</v>
      </c>
    </row>
    <row r="272" spans="1:18" ht="30" x14ac:dyDescent="0.25">
      <c r="A272" s="106" t="s">
        <v>253</v>
      </c>
      <c r="B272" s="101" t="s">
        <v>254</v>
      </c>
      <c r="C272" s="102">
        <v>43175</v>
      </c>
      <c r="D272" s="108">
        <v>250000</v>
      </c>
      <c r="E272" s="101" t="s">
        <v>533</v>
      </c>
      <c r="F272" s="106">
        <v>52</v>
      </c>
      <c r="G272" s="101" t="str">
        <f>VLOOKUP(F272,Plan1!A$1:I$240,3,FALSE)</f>
        <v>DISJUNTOR BAIXA TENSÃO, BIPOLAR DE 40 AMPERES TIPO NEMA.</v>
      </c>
      <c r="H272" s="106" t="s">
        <v>534</v>
      </c>
      <c r="I272" s="108">
        <v>5</v>
      </c>
      <c r="J272" s="107">
        <f>VLOOKUP(F272,Plan1!A$1:I$240,8,FALSE)</f>
        <v>41</v>
      </c>
      <c r="K272" s="107">
        <f t="shared" si="18"/>
        <v>205</v>
      </c>
      <c r="L272" s="109">
        <v>42937</v>
      </c>
      <c r="M272" s="106" t="s">
        <v>546</v>
      </c>
      <c r="N272" s="177">
        <v>5</v>
      </c>
      <c r="O272" s="107">
        <f t="shared" si="17"/>
        <v>205</v>
      </c>
      <c r="P272" s="109">
        <v>42999</v>
      </c>
      <c r="Q272" s="106">
        <v>6</v>
      </c>
      <c r="R272" s="101" t="s">
        <v>588</v>
      </c>
    </row>
    <row r="273" spans="1:18" ht="30" x14ac:dyDescent="0.25">
      <c r="A273" s="106" t="s">
        <v>253</v>
      </c>
      <c r="B273" s="101" t="s">
        <v>254</v>
      </c>
      <c r="C273" s="102">
        <v>43175</v>
      </c>
      <c r="D273" s="108">
        <v>250000</v>
      </c>
      <c r="E273" s="101" t="s">
        <v>533</v>
      </c>
      <c r="F273" s="106">
        <v>72</v>
      </c>
      <c r="G273" s="101" t="str">
        <f>VLOOKUP(F273,Plan1!A$1:I$240,3,FALSE)</f>
        <v>DISJUNTOR, BAIXA TENSÃO, TRIPOLAR DE 40 AMPERES, MODELO DIN.</v>
      </c>
      <c r="H273" s="106" t="s">
        <v>534</v>
      </c>
      <c r="I273" s="108">
        <v>5</v>
      </c>
      <c r="J273" s="107">
        <f>VLOOKUP(F273,Plan1!A$1:I$240,8,FALSE)</f>
        <v>23</v>
      </c>
      <c r="K273" s="107">
        <f t="shared" si="18"/>
        <v>115</v>
      </c>
      <c r="L273" s="109" t="s">
        <v>250</v>
      </c>
      <c r="M273" s="109" t="s">
        <v>250</v>
      </c>
      <c r="N273" s="177" t="s">
        <v>250</v>
      </c>
      <c r="O273" s="107" t="s">
        <v>250</v>
      </c>
      <c r="P273" s="109" t="s">
        <v>250</v>
      </c>
      <c r="Q273" s="109" t="s">
        <v>250</v>
      </c>
      <c r="R273" s="101" t="s">
        <v>572</v>
      </c>
    </row>
    <row r="274" spans="1:18" ht="45" x14ac:dyDescent="0.25">
      <c r="A274" s="106" t="s">
        <v>253</v>
      </c>
      <c r="B274" s="101" t="s">
        <v>254</v>
      </c>
      <c r="C274" s="102">
        <v>43175</v>
      </c>
      <c r="D274" s="108">
        <v>250000</v>
      </c>
      <c r="E274" s="101" t="s">
        <v>533</v>
      </c>
      <c r="F274" s="106">
        <v>88</v>
      </c>
      <c r="G274" s="101" t="str">
        <f>VLOOKUP(F274,Plan1!A$1:I$240,3,FALSE)</f>
        <v>EXTENSÃO ELÉTRICA, TIPO SIMPLES, COMPRIMENTO 20 M, ACESSÓRIOS 3 ENTRADAS</v>
      </c>
      <c r="H274" s="106" t="s">
        <v>534</v>
      </c>
      <c r="I274" s="108">
        <v>10</v>
      </c>
      <c r="J274" s="107">
        <f>VLOOKUP(F274,Plan1!A$1:I$240,8,FALSE)</f>
        <v>39.340000000000003</v>
      </c>
      <c r="K274" s="107">
        <f t="shared" si="18"/>
        <v>393.40000000000003</v>
      </c>
      <c r="L274" s="109">
        <v>42937</v>
      </c>
      <c r="M274" s="106" t="s">
        <v>549</v>
      </c>
      <c r="N274" s="177">
        <v>9</v>
      </c>
      <c r="O274" s="107">
        <f t="shared" si="17"/>
        <v>354.06000000000006</v>
      </c>
      <c r="P274" s="109">
        <v>43026</v>
      </c>
      <c r="Q274" s="190">
        <v>3894</v>
      </c>
      <c r="R274" s="101" t="s">
        <v>587</v>
      </c>
    </row>
    <row r="275" spans="1:18" ht="30" x14ac:dyDescent="0.25">
      <c r="A275" s="106" t="s">
        <v>253</v>
      </c>
      <c r="B275" s="101" t="s">
        <v>254</v>
      </c>
      <c r="C275" s="102">
        <v>43175</v>
      </c>
      <c r="D275" s="108">
        <v>250000</v>
      </c>
      <c r="E275" s="101" t="s">
        <v>533</v>
      </c>
      <c r="F275" s="106">
        <v>96</v>
      </c>
      <c r="G275" s="101" t="str">
        <f>VLOOKUP(F275,Plan1!A$1:I$240,3,FALSE)</f>
        <v>FIO ELETRICO, TIPO FLEXÍVEL, BITOLA 2,50 MM</v>
      </c>
      <c r="H275" s="106" t="s">
        <v>534</v>
      </c>
      <c r="I275" s="108">
        <v>2</v>
      </c>
      <c r="J275" s="107">
        <f>VLOOKUP(F275,Plan1!A$1:I$240,8,FALSE)</f>
        <v>68.989999999999995</v>
      </c>
      <c r="K275" s="107">
        <f t="shared" si="18"/>
        <v>137.97999999999999</v>
      </c>
      <c r="L275" s="109">
        <v>42937</v>
      </c>
      <c r="M275" s="106" t="s">
        <v>548</v>
      </c>
      <c r="N275" s="177">
        <v>1</v>
      </c>
      <c r="O275" s="107">
        <f t="shared" si="17"/>
        <v>68.989999999999995</v>
      </c>
      <c r="P275" s="103">
        <v>43005</v>
      </c>
      <c r="Q275" s="101">
        <v>2127</v>
      </c>
      <c r="R275" s="101" t="s">
        <v>588</v>
      </c>
    </row>
    <row r="276" spans="1:18" x14ac:dyDescent="0.25">
      <c r="A276" s="106" t="s">
        <v>253</v>
      </c>
      <c r="B276" s="101" t="s">
        <v>254</v>
      </c>
      <c r="C276" s="102">
        <v>43175</v>
      </c>
      <c r="D276" s="108">
        <v>250000</v>
      </c>
      <c r="E276" s="101" t="s">
        <v>533</v>
      </c>
      <c r="F276" s="106">
        <v>91</v>
      </c>
      <c r="G276" s="101" t="str">
        <f>VLOOKUP(F276,Plan1!A$1:I$240,3,FALSE)</f>
        <v>FIO ELETRICO, TIPO FLEXÍVEL, BITOLA 6 MM</v>
      </c>
      <c r="H276" s="106" t="s">
        <v>534</v>
      </c>
      <c r="I276" s="108">
        <v>1</v>
      </c>
      <c r="J276" s="107">
        <f>VLOOKUP(F276,Plan1!A$1:I$240,8,FALSE)</f>
        <v>152.82</v>
      </c>
      <c r="K276" s="107">
        <f t="shared" si="18"/>
        <v>152.82</v>
      </c>
      <c r="L276" s="109">
        <v>42937</v>
      </c>
      <c r="M276" s="106" t="s">
        <v>548</v>
      </c>
      <c r="N276" s="177">
        <v>1</v>
      </c>
      <c r="O276" s="107">
        <f t="shared" si="17"/>
        <v>152.82</v>
      </c>
      <c r="P276" s="103">
        <v>43005</v>
      </c>
      <c r="Q276" s="101">
        <v>2127</v>
      </c>
      <c r="R276" s="101" t="s">
        <v>588</v>
      </c>
    </row>
    <row r="277" spans="1:18" s="187" customFormat="1" x14ac:dyDescent="0.25">
      <c r="A277" s="180" t="s">
        <v>253</v>
      </c>
      <c r="B277" s="181" t="s">
        <v>254</v>
      </c>
      <c r="C277" s="182">
        <v>43175</v>
      </c>
      <c r="D277" s="183">
        <v>250000</v>
      </c>
      <c r="E277" s="181" t="s">
        <v>533</v>
      </c>
      <c r="F277" s="180">
        <v>97</v>
      </c>
      <c r="G277" s="181" t="str">
        <f>VLOOKUP(F277,Plan1!A$1:I$240,3,FALSE)</f>
        <v>FIO ELETRICO, TIPO FLEXÍVEL, BITOLA 4 MM</v>
      </c>
      <c r="H277" s="180" t="s">
        <v>534</v>
      </c>
      <c r="I277" s="183">
        <v>1</v>
      </c>
      <c r="J277" s="184">
        <f>VLOOKUP(F277,Plan1!A$1:I$240,8,FALSE)</f>
        <v>100.78</v>
      </c>
      <c r="K277" s="184">
        <f t="shared" si="18"/>
        <v>100.78</v>
      </c>
      <c r="L277" s="185">
        <v>42961</v>
      </c>
      <c r="M277" s="185" t="s">
        <v>575</v>
      </c>
      <c r="N277" s="186">
        <v>1</v>
      </c>
      <c r="O277" s="184">
        <f t="shared" si="17"/>
        <v>100.78</v>
      </c>
      <c r="P277" s="103">
        <v>43005</v>
      </c>
      <c r="Q277" s="101">
        <v>4821</v>
      </c>
      <c r="R277" s="181" t="s">
        <v>588</v>
      </c>
    </row>
    <row r="278" spans="1:18" ht="135" x14ac:dyDescent="0.25">
      <c r="A278" s="106" t="s">
        <v>253</v>
      </c>
      <c r="B278" s="101" t="s">
        <v>254</v>
      </c>
      <c r="C278" s="102">
        <v>43175</v>
      </c>
      <c r="D278" s="108">
        <v>250000</v>
      </c>
      <c r="E278" s="101" t="s">
        <v>533</v>
      </c>
      <c r="F278" s="106">
        <v>107</v>
      </c>
      <c r="G278" s="101" t="str">
        <f>VLOOKUP(F278,Plan1!A$1:I$240,3,FALSE)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278" s="106" t="s">
        <v>534</v>
      </c>
      <c r="I278" s="108">
        <v>10</v>
      </c>
      <c r="J278" s="107">
        <f>VLOOKUP(F278,Plan1!A$1:I$240,8,FALSE)</f>
        <v>11.68</v>
      </c>
      <c r="K278" s="107">
        <f t="shared" si="18"/>
        <v>116.8</v>
      </c>
      <c r="L278" s="106" t="s">
        <v>250</v>
      </c>
      <c r="M278" s="106" t="s">
        <v>250</v>
      </c>
      <c r="N278" s="177" t="s">
        <v>250</v>
      </c>
      <c r="O278" s="107" t="s">
        <v>250</v>
      </c>
      <c r="P278" s="109" t="s">
        <v>250</v>
      </c>
      <c r="Q278" s="109" t="s">
        <v>250</v>
      </c>
      <c r="R278" s="101" t="s">
        <v>544</v>
      </c>
    </row>
    <row r="279" spans="1:18" ht="30" x14ac:dyDescent="0.25">
      <c r="A279" s="106" t="s">
        <v>253</v>
      </c>
      <c r="B279" s="101" t="s">
        <v>254</v>
      </c>
      <c r="C279" s="102">
        <v>43175</v>
      </c>
      <c r="D279" s="108">
        <v>250000</v>
      </c>
      <c r="E279" s="101" t="s">
        <v>533</v>
      </c>
      <c r="F279" s="106">
        <v>131</v>
      </c>
      <c r="G279" s="101" t="str">
        <f>VLOOKUP(F279,Plan1!A$1:I$240,3,FALSE)</f>
        <v>LÂMPADA DE BULBO TIPO VELA DE 40 W X 127 V. BASE E-27.</v>
      </c>
      <c r="H279" s="106" t="s">
        <v>534</v>
      </c>
      <c r="I279" s="108">
        <v>10</v>
      </c>
      <c r="J279" s="107">
        <f>VLOOKUP(F279,Plan1!A$1:I$240,8,FALSE)</f>
        <v>2.57</v>
      </c>
      <c r="K279" s="107">
        <f t="shared" si="18"/>
        <v>25.7</v>
      </c>
      <c r="L279" s="109">
        <v>42937</v>
      </c>
      <c r="M279" s="106" t="s">
        <v>547</v>
      </c>
      <c r="N279" s="177">
        <v>10</v>
      </c>
      <c r="O279" s="107">
        <f t="shared" ref="O279:O291" si="19">N279*J279</f>
        <v>25.7</v>
      </c>
      <c r="P279" s="206"/>
      <c r="Q279" s="109" t="s">
        <v>250</v>
      </c>
      <c r="R279" s="101" t="s">
        <v>739</v>
      </c>
    </row>
    <row r="280" spans="1:18" s="187" customFormat="1" ht="60" x14ac:dyDescent="0.25">
      <c r="A280" s="180" t="s">
        <v>253</v>
      </c>
      <c r="B280" s="181" t="s">
        <v>254</v>
      </c>
      <c r="C280" s="182">
        <v>43175</v>
      </c>
      <c r="D280" s="183">
        <v>250000</v>
      </c>
      <c r="E280" s="181" t="s">
        <v>533</v>
      </c>
      <c r="F280" s="180">
        <v>137</v>
      </c>
      <c r="G280" s="181" t="str">
        <f>VLOOKUP(F280,Plan1!A$1:I$240,3,FALSE)</f>
        <v>LÂMPADA FLUORESCENTE COMPACTA, TIPO MINI, FORMATO 3 U. POTÊNCIA MÍNIMA DE 11W. TENSÃO 127V. INDICADA PARA USO EM SPOT TIPO EMBUTIDO.</v>
      </c>
      <c r="H280" s="180" t="s">
        <v>534</v>
      </c>
      <c r="I280" s="183">
        <v>10</v>
      </c>
      <c r="J280" s="184">
        <f>VLOOKUP(F280,Plan1!A$1:I$240,8,FALSE)</f>
        <v>7.9</v>
      </c>
      <c r="K280" s="184">
        <f t="shared" si="18"/>
        <v>79</v>
      </c>
      <c r="L280" s="185">
        <v>42961</v>
      </c>
      <c r="M280" s="185" t="s">
        <v>575</v>
      </c>
      <c r="N280" s="186">
        <v>10</v>
      </c>
      <c r="O280" s="184">
        <f t="shared" si="19"/>
        <v>79</v>
      </c>
      <c r="P280" s="103">
        <v>43005</v>
      </c>
      <c r="Q280" s="101">
        <v>4821</v>
      </c>
      <c r="R280" s="181" t="s">
        <v>588</v>
      </c>
    </row>
    <row r="281" spans="1:18" ht="45" x14ac:dyDescent="0.25">
      <c r="A281" s="106" t="s">
        <v>253</v>
      </c>
      <c r="B281" s="101" t="s">
        <v>254</v>
      </c>
      <c r="C281" s="102">
        <v>43175</v>
      </c>
      <c r="D281" s="108">
        <v>250000</v>
      </c>
      <c r="E281" s="101" t="s">
        <v>533</v>
      </c>
      <c r="F281" s="106">
        <v>136</v>
      </c>
      <c r="G281" s="101" t="str">
        <f>VLOOKUP(F281,Plan1!A$1:I$240,3,FALSE)</f>
        <v>LÂMPADA FLUORESCENTE COMPACTA 85W, VOLTAGEM 220/240, BASE E - E-40. FORMATO ESPIRAL.</v>
      </c>
      <c r="H281" s="106" t="s">
        <v>534</v>
      </c>
      <c r="I281" s="108">
        <v>10</v>
      </c>
      <c r="J281" s="107">
        <v>45</v>
      </c>
      <c r="K281" s="107">
        <f t="shared" si="18"/>
        <v>450</v>
      </c>
      <c r="L281" s="109">
        <v>42937</v>
      </c>
      <c r="M281" s="106" t="s">
        <v>550</v>
      </c>
      <c r="N281" s="177">
        <v>10</v>
      </c>
      <c r="O281" s="107">
        <f t="shared" si="19"/>
        <v>450</v>
      </c>
      <c r="P281" s="109">
        <v>43012</v>
      </c>
      <c r="Q281" s="109">
        <v>2288</v>
      </c>
      <c r="R281" s="101" t="s">
        <v>588</v>
      </c>
    </row>
    <row r="282" spans="1:18" ht="45" x14ac:dyDescent="0.25">
      <c r="A282" s="106" t="s">
        <v>253</v>
      </c>
      <c r="B282" s="101" t="s">
        <v>254</v>
      </c>
      <c r="C282" s="102">
        <v>43175</v>
      </c>
      <c r="D282" s="108">
        <v>250000</v>
      </c>
      <c r="E282" s="101" t="s">
        <v>533</v>
      </c>
      <c r="F282" s="106">
        <v>151</v>
      </c>
      <c r="G282" s="101" t="str">
        <f>VLOOKUP(F282,Plan1!A$1:I$240,3,FALSE)</f>
        <v>PLAFONIER EM PVC NA COR PRETA COM SOQUETE EM PORCELANA E-27 / 200W SOBRE POR.</v>
      </c>
      <c r="H282" s="106" t="s">
        <v>534</v>
      </c>
      <c r="I282" s="108">
        <v>20</v>
      </c>
      <c r="J282" s="107">
        <f>VLOOKUP(F282,Plan1!A$1:I$240,8,FALSE)</f>
        <v>2.5</v>
      </c>
      <c r="K282" s="107">
        <f t="shared" si="18"/>
        <v>50</v>
      </c>
      <c r="L282" s="109" t="s">
        <v>250</v>
      </c>
      <c r="M282" s="109" t="s">
        <v>250</v>
      </c>
      <c r="N282" s="177" t="s">
        <v>250</v>
      </c>
      <c r="O282" s="107" t="s">
        <v>250</v>
      </c>
      <c r="P282" s="109" t="s">
        <v>250</v>
      </c>
      <c r="Q282" s="109" t="s">
        <v>250</v>
      </c>
      <c r="R282" s="101" t="s">
        <v>572</v>
      </c>
    </row>
    <row r="283" spans="1:18" ht="30" x14ac:dyDescent="0.25">
      <c r="A283" s="106" t="s">
        <v>253</v>
      </c>
      <c r="B283" s="101" t="s">
        <v>254</v>
      </c>
      <c r="C283" s="102">
        <v>43175</v>
      </c>
      <c r="D283" s="108">
        <v>250000</v>
      </c>
      <c r="E283" s="101" t="s">
        <v>533</v>
      </c>
      <c r="F283" s="106">
        <v>155</v>
      </c>
      <c r="G283" s="101" t="str">
        <f>VLOOKUP(F283,Plan1!A$1:I$240,3,FALSE)</f>
        <v>REATOR ELETRÔNICO DUPLO PARA LÂMPADA FLUORESCENTE 40 W X 127 V.</v>
      </c>
      <c r="H283" s="106" t="s">
        <v>534</v>
      </c>
      <c r="I283" s="108">
        <v>50</v>
      </c>
      <c r="J283" s="107">
        <f>VLOOKUP(F283,Plan1!A$1:I$240,8,FALSE)</f>
        <v>13.2</v>
      </c>
      <c r="K283" s="107">
        <f t="shared" si="18"/>
        <v>660</v>
      </c>
      <c r="L283" s="109">
        <v>42937</v>
      </c>
      <c r="M283" s="106" t="s">
        <v>552</v>
      </c>
      <c r="N283" s="177">
        <v>50</v>
      </c>
      <c r="O283" s="107">
        <f t="shared" si="19"/>
        <v>660</v>
      </c>
      <c r="P283" s="109">
        <v>42978</v>
      </c>
      <c r="Q283" s="106">
        <v>2322</v>
      </c>
      <c r="R283" s="101" t="s">
        <v>588</v>
      </c>
    </row>
    <row r="284" spans="1:18" s="187" customFormat="1" ht="45" x14ac:dyDescent="0.25">
      <c r="A284" s="180" t="s">
        <v>253</v>
      </c>
      <c r="B284" s="181" t="s">
        <v>254</v>
      </c>
      <c r="C284" s="182">
        <v>43175</v>
      </c>
      <c r="D284" s="183">
        <v>250000</v>
      </c>
      <c r="E284" s="181" t="s">
        <v>533</v>
      </c>
      <c r="F284" s="180">
        <v>163</v>
      </c>
      <c r="G284" s="181" t="str">
        <f>VLOOKUP(F284,Plan1!A$1:I$240,3,FALSE)</f>
        <v>TOMADA 4X2 2P+T 20A 250V.</v>
      </c>
      <c r="H284" s="180" t="s">
        <v>534</v>
      </c>
      <c r="I284" s="183">
        <v>10</v>
      </c>
      <c r="J284" s="184">
        <f>VLOOKUP(F284,Plan1!A$1:I$240,8,FALSE)</f>
        <v>2.8</v>
      </c>
      <c r="K284" s="184">
        <f t="shared" si="18"/>
        <v>28</v>
      </c>
      <c r="L284" s="185">
        <v>42961</v>
      </c>
      <c r="M284" s="185" t="s">
        <v>575</v>
      </c>
      <c r="N284" s="186">
        <v>5</v>
      </c>
      <c r="O284" s="184">
        <f t="shared" si="19"/>
        <v>14</v>
      </c>
      <c r="P284" s="103">
        <v>43005</v>
      </c>
      <c r="Q284" s="101">
        <v>4821</v>
      </c>
      <c r="R284" s="101" t="s">
        <v>587</v>
      </c>
    </row>
    <row r="285" spans="1:18" s="187" customFormat="1" ht="30" x14ac:dyDescent="0.25">
      <c r="A285" s="180" t="s">
        <v>253</v>
      </c>
      <c r="B285" s="181" t="s">
        <v>254</v>
      </c>
      <c r="C285" s="182">
        <v>43175</v>
      </c>
      <c r="D285" s="183">
        <v>250000</v>
      </c>
      <c r="E285" s="181" t="s">
        <v>533</v>
      </c>
      <c r="F285" s="180">
        <v>165</v>
      </c>
      <c r="G285" s="181" t="str">
        <f>VLOOKUP(F285,Plan1!A$1:I$240,3,FALSE)</f>
        <v>TOMADA DE EMBUTIR 10 AMPERES TIPO UNIVERSAL.</v>
      </c>
      <c r="H285" s="180" t="s">
        <v>534</v>
      </c>
      <c r="I285" s="183">
        <v>10</v>
      </c>
      <c r="J285" s="184">
        <f>VLOOKUP(F285,Plan1!A$1:I$240,8,FALSE)</f>
        <v>2.5</v>
      </c>
      <c r="K285" s="184">
        <f t="shared" si="18"/>
        <v>25</v>
      </c>
      <c r="L285" s="185">
        <v>42961</v>
      </c>
      <c r="M285" s="185" t="s">
        <v>575</v>
      </c>
      <c r="N285" s="186">
        <v>10</v>
      </c>
      <c r="O285" s="184">
        <f t="shared" si="19"/>
        <v>25</v>
      </c>
      <c r="P285" s="103">
        <v>43005</v>
      </c>
      <c r="Q285" s="101">
        <v>4821</v>
      </c>
      <c r="R285" s="181" t="s">
        <v>588</v>
      </c>
    </row>
    <row r="286" spans="1:18" s="187" customFormat="1" ht="30" x14ac:dyDescent="0.25">
      <c r="A286" s="180" t="s">
        <v>253</v>
      </c>
      <c r="B286" s="181" t="s">
        <v>254</v>
      </c>
      <c r="C286" s="182">
        <v>43175</v>
      </c>
      <c r="D286" s="183">
        <v>250000</v>
      </c>
      <c r="E286" s="181" t="s">
        <v>533</v>
      </c>
      <c r="F286" s="180">
        <v>166</v>
      </c>
      <c r="G286" s="181" t="str">
        <f>VLOOKUP(F286,Plan1!A$1:I$240,3,FALSE)</f>
        <v>TOMADA DE EMBUTIR 20 AMPERES, TIPO UNIVERSAL.</v>
      </c>
      <c r="H286" s="180" t="s">
        <v>534</v>
      </c>
      <c r="I286" s="183">
        <v>10</v>
      </c>
      <c r="J286" s="184">
        <f>VLOOKUP(F286,Plan1!A$1:I$240,8,FALSE)</f>
        <v>2.79</v>
      </c>
      <c r="K286" s="184">
        <f t="shared" si="18"/>
        <v>27.9</v>
      </c>
      <c r="L286" s="185">
        <v>42961</v>
      </c>
      <c r="M286" s="185" t="s">
        <v>575</v>
      </c>
      <c r="N286" s="186">
        <v>10</v>
      </c>
      <c r="O286" s="184">
        <f t="shared" si="19"/>
        <v>27.9</v>
      </c>
      <c r="P286" s="103">
        <v>43005</v>
      </c>
      <c r="Q286" s="101">
        <v>4821</v>
      </c>
      <c r="R286" s="181" t="s">
        <v>588</v>
      </c>
    </row>
    <row r="287" spans="1:18" s="187" customFormat="1" ht="30" x14ac:dyDescent="0.25">
      <c r="A287" s="180" t="s">
        <v>253</v>
      </c>
      <c r="B287" s="181" t="s">
        <v>254</v>
      </c>
      <c r="C287" s="182">
        <v>43175</v>
      </c>
      <c r="D287" s="183">
        <v>260300</v>
      </c>
      <c r="E287" s="181" t="s">
        <v>535</v>
      </c>
      <c r="F287" s="180">
        <v>1</v>
      </c>
      <c r="G287" s="181" t="str">
        <f>VLOOKUP(F287,Plan1!A$1:I$240,3,FALSE)</f>
        <v>ABRAÇADEIRA AJUSTÁVEL PARA POSTE - BAP-3 1250MM.</v>
      </c>
      <c r="H287" s="180" t="s">
        <v>536</v>
      </c>
      <c r="I287" s="183">
        <v>5</v>
      </c>
      <c r="J287" s="184">
        <f>VLOOKUP(F287,Plan1!A$1:I$240,8,FALSE)</f>
        <v>7.99</v>
      </c>
      <c r="K287" s="184">
        <f t="shared" si="18"/>
        <v>39.950000000000003</v>
      </c>
      <c r="L287" s="185">
        <v>42961</v>
      </c>
      <c r="M287" s="185" t="s">
        <v>575</v>
      </c>
      <c r="N287" s="186">
        <v>5</v>
      </c>
      <c r="O287" s="184">
        <f t="shared" si="19"/>
        <v>39.950000000000003</v>
      </c>
      <c r="P287" s="103">
        <v>43005</v>
      </c>
      <c r="Q287" s="101">
        <v>4821</v>
      </c>
      <c r="R287" s="181" t="s">
        <v>588</v>
      </c>
    </row>
    <row r="288" spans="1:18" ht="30" x14ac:dyDescent="0.25">
      <c r="A288" s="106" t="s">
        <v>253</v>
      </c>
      <c r="B288" s="101" t="s">
        <v>254</v>
      </c>
      <c r="C288" s="102">
        <v>43175</v>
      </c>
      <c r="D288" s="108">
        <v>260300</v>
      </c>
      <c r="E288" s="101" t="s">
        <v>535</v>
      </c>
      <c r="F288" s="106">
        <v>47</v>
      </c>
      <c r="G288" s="101" t="str">
        <f>VLOOKUP(F288,Plan1!A$1:I$240,3,FALSE)</f>
        <v>DISJUNTOR BAIXA TENSÃO, BIPOLAR DE 25 AMPERES TIPO DIN.</v>
      </c>
      <c r="H288" s="106" t="s">
        <v>536</v>
      </c>
      <c r="I288" s="108">
        <v>3</v>
      </c>
      <c r="J288" s="107">
        <f>VLOOKUP(F288,Plan1!A$1:I$240,8,FALSE)</f>
        <v>16.02</v>
      </c>
      <c r="K288" s="107">
        <f t="shared" si="18"/>
        <v>48.06</v>
      </c>
      <c r="L288" s="109">
        <v>42937</v>
      </c>
      <c r="M288" s="106" t="s">
        <v>554</v>
      </c>
      <c r="N288" s="177">
        <v>3</v>
      </c>
      <c r="O288" s="107">
        <f t="shared" si="19"/>
        <v>48.06</v>
      </c>
      <c r="P288" s="109" t="s">
        <v>506</v>
      </c>
      <c r="Q288" s="109" t="s">
        <v>250</v>
      </c>
      <c r="R288" s="101" t="s">
        <v>588</v>
      </c>
    </row>
    <row r="289" spans="1:18" ht="30" x14ac:dyDescent="0.25">
      <c r="A289" s="106" t="s">
        <v>253</v>
      </c>
      <c r="B289" s="101" t="s">
        <v>254</v>
      </c>
      <c r="C289" s="102">
        <v>43175</v>
      </c>
      <c r="D289" s="108">
        <v>260300</v>
      </c>
      <c r="E289" s="101" t="s">
        <v>535</v>
      </c>
      <c r="F289" s="106">
        <v>49</v>
      </c>
      <c r="G289" s="101" t="str">
        <f>VLOOKUP(F289,Plan1!A$1:I$240,3,FALSE)</f>
        <v>DISJUNTOR BAIXA TENSÃO, BIPOLAR DE 30 AMPERES MODELO DIN.</v>
      </c>
      <c r="H289" s="106" t="s">
        <v>536</v>
      </c>
      <c r="I289" s="108">
        <v>3</v>
      </c>
      <c r="J289" s="107">
        <f>VLOOKUP(F289,Plan1!A$1:I$240,8,FALSE)</f>
        <v>16.559999999999999</v>
      </c>
      <c r="K289" s="107">
        <f t="shared" si="18"/>
        <v>49.679999999999993</v>
      </c>
      <c r="L289" s="109">
        <v>42937</v>
      </c>
      <c r="M289" s="106" t="s">
        <v>554</v>
      </c>
      <c r="N289" s="177">
        <v>3</v>
      </c>
      <c r="O289" s="107">
        <f t="shared" si="19"/>
        <v>49.679999999999993</v>
      </c>
      <c r="P289" s="109" t="s">
        <v>506</v>
      </c>
      <c r="Q289" s="109" t="s">
        <v>250</v>
      </c>
      <c r="R289" s="101" t="s">
        <v>588</v>
      </c>
    </row>
    <row r="290" spans="1:18" ht="30" x14ac:dyDescent="0.25">
      <c r="A290" s="106" t="s">
        <v>253</v>
      </c>
      <c r="B290" s="101" t="s">
        <v>254</v>
      </c>
      <c r="C290" s="102">
        <v>43175</v>
      </c>
      <c r="D290" s="108">
        <v>260300</v>
      </c>
      <c r="E290" s="101" t="s">
        <v>535</v>
      </c>
      <c r="F290" s="106">
        <v>96</v>
      </c>
      <c r="G290" s="101" t="str">
        <f>VLOOKUP(F290,Plan1!A$1:I$240,3,FALSE)</f>
        <v>FIO ELETRICO, TIPO FLEXÍVEL, BITOLA 2,50 MM</v>
      </c>
      <c r="H290" s="106" t="s">
        <v>536</v>
      </c>
      <c r="I290" s="108">
        <v>2</v>
      </c>
      <c r="J290" s="107">
        <f>VLOOKUP(F290,Plan1!A$1:I$240,8,FALSE)</f>
        <v>68.989999999999995</v>
      </c>
      <c r="K290" s="107">
        <f t="shared" si="18"/>
        <v>137.97999999999999</v>
      </c>
      <c r="L290" s="109">
        <v>42937</v>
      </c>
      <c r="M290" s="106" t="s">
        <v>548</v>
      </c>
      <c r="N290" s="177">
        <v>1</v>
      </c>
      <c r="O290" s="107">
        <f t="shared" si="19"/>
        <v>68.989999999999995</v>
      </c>
      <c r="P290" s="103">
        <v>43005</v>
      </c>
      <c r="Q290" s="101">
        <v>2127</v>
      </c>
      <c r="R290" s="101" t="s">
        <v>588</v>
      </c>
    </row>
    <row r="291" spans="1:18" s="187" customFormat="1" x14ac:dyDescent="0.25">
      <c r="A291" s="180" t="s">
        <v>253</v>
      </c>
      <c r="B291" s="181" t="s">
        <v>254</v>
      </c>
      <c r="C291" s="182">
        <v>43175</v>
      </c>
      <c r="D291" s="183">
        <v>260300</v>
      </c>
      <c r="E291" s="181" t="s">
        <v>535</v>
      </c>
      <c r="F291" s="180">
        <v>97</v>
      </c>
      <c r="G291" s="181" t="str">
        <f>VLOOKUP(F291,Plan1!A$1:I$240,3,FALSE)</f>
        <v>FIO ELETRICO, TIPO FLEXÍVEL, BITOLA 4 MM</v>
      </c>
      <c r="H291" s="180" t="s">
        <v>536</v>
      </c>
      <c r="I291" s="183">
        <v>1</v>
      </c>
      <c r="J291" s="184">
        <f>VLOOKUP(F291,Plan1!A$1:I$240,8,FALSE)</f>
        <v>100.78</v>
      </c>
      <c r="K291" s="184">
        <f t="shared" si="18"/>
        <v>100.78</v>
      </c>
      <c r="L291" s="185">
        <v>42961</v>
      </c>
      <c r="M291" s="185" t="s">
        <v>575</v>
      </c>
      <c r="N291" s="186">
        <v>1</v>
      </c>
      <c r="O291" s="184">
        <f t="shared" si="19"/>
        <v>100.78</v>
      </c>
      <c r="P291" s="103">
        <v>43005</v>
      </c>
      <c r="Q291" s="101">
        <v>4821</v>
      </c>
      <c r="R291" s="181" t="s">
        <v>588</v>
      </c>
    </row>
    <row r="292" spans="1:18" ht="135" x14ac:dyDescent="0.25">
      <c r="A292" s="106" t="s">
        <v>253</v>
      </c>
      <c r="B292" s="101" t="s">
        <v>254</v>
      </c>
      <c r="C292" s="102">
        <v>43175</v>
      </c>
      <c r="D292" s="108">
        <v>260300</v>
      </c>
      <c r="E292" s="101" t="s">
        <v>535</v>
      </c>
      <c r="F292" s="106">
        <v>107</v>
      </c>
      <c r="G292" s="101" t="str">
        <f>VLOOKUP(F292,Plan1!A$1:I$240,3,FALSE)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292" s="106" t="s">
        <v>536</v>
      </c>
      <c r="I292" s="108">
        <v>3</v>
      </c>
      <c r="J292" s="107">
        <f>VLOOKUP(F292,Plan1!A$1:I$240,8,FALSE)</f>
        <v>11.68</v>
      </c>
      <c r="K292" s="107">
        <f t="shared" si="18"/>
        <v>35.04</v>
      </c>
      <c r="L292" s="106" t="s">
        <v>250</v>
      </c>
      <c r="M292" s="106" t="s">
        <v>250</v>
      </c>
      <c r="N292" s="177" t="s">
        <v>250</v>
      </c>
      <c r="O292" s="107" t="s">
        <v>250</v>
      </c>
      <c r="P292" s="109" t="s">
        <v>250</v>
      </c>
      <c r="Q292" s="109" t="s">
        <v>250</v>
      </c>
      <c r="R292" s="101" t="s">
        <v>544</v>
      </c>
    </row>
    <row r="293" spans="1:18" s="187" customFormat="1" ht="30" x14ac:dyDescent="0.25">
      <c r="A293" s="180" t="s">
        <v>253</v>
      </c>
      <c r="B293" s="181" t="s">
        <v>254</v>
      </c>
      <c r="C293" s="182">
        <v>43175</v>
      </c>
      <c r="D293" s="183">
        <v>260300</v>
      </c>
      <c r="E293" s="181" t="s">
        <v>535</v>
      </c>
      <c r="F293" s="180">
        <v>110</v>
      </c>
      <c r="G293" s="181" t="str">
        <f>VLOOKUP(F293,Plan1!A$1:I$240,3,FALSE)</f>
        <v>FOTOCÉLULA DE 1000 W X 220 V COMPLETA COM BASE DE TRÊS FIOS.</v>
      </c>
      <c r="H293" s="180" t="s">
        <v>536</v>
      </c>
      <c r="I293" s="183">
        <v>20</v>
      </c>
      <c r="J293" s="184">
        <f>VLOOKUP(F293,Plan1!A$1:I$240,8,FALSE)</f>
        <v>11.63</v>
      </c>
      <c r="K293" s="184">
        <f t="shared" si="18"/>
        <v>232.60000000000002</v>
      </c>
      <c r="L293" s="185">
        <v>42961</v>
      </c>
      <c r="M293" s="185" t="s">
        <v>575</v>
      </c>
      <c r="N293" s="186">
        <v>20</v>
      </c>
      <c r="O293" s="107">
        <f t="shared" ref="O293:O309" si="20">N293*J293</f>
        <v>232.60000000000002</v>
      </c>
      <c r="P293" s="103">
        <v>43005</v>
      </c>
      <c r="Q293" s="101">
        <v>4821</v>
      </c>
      <c r="R293" s="181" t="s">
        <v>588</v>
      </c>
    </row>
    <row r="294" spans="1:18" ht="30" x14ac:dyDescent="0.25">
      <c r="A294" s="106" t="s">
        <v>253</v>
      </c>
      <c r="B294" s="101" t="s">
        <v>254</v>
      </c>
      <c r="C294" s="102">
        <v>43175</v>
      </c>
      <c r="D294" s="108">
        <v>260300</v>
      </c>
      <c r="E294" s="101" t="s">
        <v>535</v>
      </c>
      <c r="F294" s="106">
        <v>155</v>
      </c>
      <c r="G294" s="101" t="str">
        <f>VLOOKUP(F294,Plan1!A$1:I$240,3,FALSE)</f>
        <v>REATOR ELETRÔNICO DUPLO PARA LÂMPADA FLUORESCENTE 40 W X 127 V.</v>
      </c>
      <c r="H294" s="106" t="s">
        <v>536</v>
      </c>
      <c r="I294" s="108">
        <v>6</v>
      </c>
      <c r="J294" s="107">
        <f>VLOOKUP(F294,Plan1!A$1:I$240,8,FALSE)</f>
        <v>13.2</v>
      </c>
      <c r="K294" s="107">
        <f t="shared" si="18"/>
        <v>79.199999999999989</v>
      </c>
      <c r="L294" s="109">
        <v>42937</v>
      </c>
      <c r="M294" s="106" t="s">
        <v>552</v>
      </c>
      <c r="N294" s="177">
        <v>6</v>
      </c>
      <c r="O294" s="107">
        <f t="shared" si="20"/>
        <v>79.199999999999989</v>
      </c>
      <c r="P294" s="109">
        <v>42978</v>
      </c>
      <c r="Q294" s="106">
        <v>2322</v>
      </c>
      <c r="R294" s="101" t="s">
        <v>588</v>
      </c>
    </row>
    <row r="295" spans="1:18" ht="45" x14ac:dyDescent="0.25">
      <c r="A295" s="106" t="s">
        <v>253</v>
      </c>
      <c r="B295" s="101" t="s">
        <v>254</v>
      </c>
      <c r="C295" s="102">
        <v>43175</v>
      </c>
      <c r="D295" s="108">
        <v>280100</v>
      </c>
      <c r="E295" s="101" t="s">
        <v>537</v>
      </c>
      <c r="F295" s="106">
        <v>46</v>
      </c>
      <c r="G295" s="101" t="str">
        <f>VLOOKUP(F295,Plan1!A$1:I$240,3,FALSE)</f>
        <v>CURVA ELETRODUTO, ANGULAÇÃO 90¨ RAIO LONGO, TIPO ROSCÁVEL, MATERIAL PVC RÍGIDO, COR PRETO, BITOLA 3/4 POL</v>
      </c>
      <c r="H295" s="106" t="s">
        <v>538</v>
      </c>
      <c r="I295" s="108">
        <v>8</v>
      </c>
      <c r="J295" s="107">
        <f>VLOOKUP(F295,Plan1!A$1:I$240,8,FALSE)</f>
        <v>1.58</v>
      </c>
      <c r="K295" s="107">
        <f t="shared" si="18"/>
        <v>12.64</v>
      </c>
      <c r="L295" s="106" t="s">
        <v>250</v>
      </c>
      <c r="M295" s="106" t="s">
        <v>250</v>
      </c>
      <c r="N295" s="177" t="s">
        <v>250</v>
      </c>
      <c r="O295" s="107" t="s">
        <v>250</v>
      </c>
      <c r="P295" s="109" t="s">
        <v>250</v>
      </c>
      <c r="Q295" s="109" t="s">
        <v>250</v>
      </c>
      <c r="R295" s="101" t="s">
        <v>544</v>
      </c>
    </row>
    <row r="296" spans="1:18" ht="30" x14ac:dyDescent="0.25">
      <c r="A296" s="106" t="s">
        <v>253</v>
      </c>
      <c r="B296" s="101" t="s">
        <v>254</v>
      </c>
      <c r="C296" s="102">
        <v>43175</v>
      </c>
      <c r="D296" s="108">
        <v>280100</v>
      </c>
      <c r="E296" s="101" t="s">
        <v>537</v>
      </c>
      <c r="F296" s="106">
        <v>50</v>
      </c>
      <c r="G296" s="101" t="str">
        <f>VLOOKUP(F296,Plan1!A$1:I$240,3,FALSE)</f>
        <v>DISJUNTOR BAIXA TENSÃO, BIPOLAR DE 30 AMPERES MODELO NEMA.</v>
      </c>
      <c r="H296" s="106" t="s">
        <v>538</v>
      </c>
      <c r="I296" s="108">
        <v>6</v>
      </c>
      <c r="J296" s="107">
        <f>VLOOKUP(F296,Plan1!A$1:I$240,8,FALSE)</f>
        <v>37.700000000000003</v>
      </c>
      <c r="K296" s="107">
        <f t="shared" si="18"/>
        <v>226.20000000000002</v>
      </c>
      <c r="L296" s="106" t="s">
        <v>250</v>
      </c>
      <c r="M296" s="106" t="s">
        <v>250</v>
      </c>
      <c r="N296" s="177" t="s">
        <v>250</v>
      </c>
      <c r="O296" s="107" t="s">
        <v>250</v>
      </c>
      <c r="P296" s="109" t="s">
        <v>250</v>
      </c>
      <c r="Q296" s="109" t="s">
        <v>250</v>
      </c>
      <c r="R296" s="101" t="s">
        <v>544</v>
      </c>
    </row>
    <row r="297" spans="1:18" ht="30" x14ac:dyDescent="0.25">
      <c r="A297" s="106" t="s">
        <v>253</v>
      </c>
      <c r="B297" s="101" t="s">
        <v>254</v>
      </c>
      <c r="C297" s="102">
        <v>43175</v>
      </c>
      <c r="D297" s="108">
        <v>280100</v>
      </c>
      <c r="E297" s="101" t="s">
        <v>537</v>
      </c>
      <c r="F297" s="106">
        <v>83</v>
      </c>
      <c r="G297" s="101" t="str">
        <f>VLOOKUP(F297,Plan1!A$1:I$240,3,FALSE)</f>
        <v>ELETRODUTO RÍGIDO ¶ PVC, ANTI-CHAMA. ROLO 50 METROS</v>
      </c>
      <c r="H297" s="106" t="s">
        <v>538</v>
      </c>
      <c r="I297" s="108">
        <v>2</v>
      </c>
      <c r="J297" s="107">
        <f>VLOOKUP(F297,Plan1!A$1:I$240,8,FALSE)</f>
        <v>74.38</v>
      </c>
      <c r="K297" s="107">
        <f t="shared" si="18"/>
        <v>148.76</v>
      </c>
      <c r="L297" s="109">
        <v>42937</v>
      </c>
      <c r="M297" s="106" t="s">
        <v>553</v>
      </c>
      <c r="N297" s="177">
        <v>2</v>
      </c>
      <c r="O297" s="107">
        <f t="shared" si="20"/>
        <v>148.76</v>
      </c>
      <c r="P297" s="109">
        <v>43027</v>
      </c>
      <c r="Q297" s="190">
        <v>18043</v>
      </c>
      <c r="R297" s="101" t="s">
        <v>588</v>
      </c>
    </row>
    <row r="298" spans="1:18" ht="45" x14ac:dyDescent="0.25">
      <c r="A298" s="106" t="s">
        <v>253</v>
      </c>
      <c r="B298" s="101" t="s">
        <v>254</v>
      </c>
      <c r="C298" s="102">
        <v>43175</v>
      </c>
      <c r="D298" s="108">
        <v>280100</v>
      </c>
      <c r="E298" s="101" t="s">
        <v>537</v>
      </c>
      <c r="F298" s="106">
        <v>88</v>
      </c>
      <c r="G298" s="101" t="str">
        <f>VLOOKUP(F298,Plan1!A$1:I$240,3,FALSE)</f>
        <v>EXTENSÃO ELÉTRICA, TIPO SIMPLES, COMPRIMENTO 20 M, ACESSÓRIOS 3 ENTRADAS</v>
      </c>
      <c r="H298" s="106" t="s">
        <v>538</v>
      </c>
      <c r="I298" s="108">
        <v>2</v>
      </c>
      <c r="J298" s="107">
        <f>VLOOKUP(F298,Plan1!A$1:I$240,8,FALSE)</f>
        <v>39.340000000000003</v>
      </c>
      <c r="K298" s="107">
        <f t="shared" si="18"/>
        <v>78.680000000000007</v>
      </c>
      <c r="L298" s="109">
        <v>42937</v>
      </c>
      <c r="M298" s="106" t="s">
        <v>549</v>
      </c>
      <c r="N298" s="177">
        <v>2</v>
      </c>
      <c r="O298" s="107">
        <f t="shared" si="20"/>
        <v>78.680000000000007</v>
      </c>
      <c r="P298" s="109">
        <v>43026</v>
      </c>
      <c r="Q298" s="190">
        <v>3894</v>
      </c>
      <c r="R298" s="109" t="s">
        <v>588</v>
      </c>
    </row>
    <row r="299" spans="1:18" ht="39.75" customHeight="1" x14ac:dyDescent="0.25">
      <c r="A299" s="106" t="s">
        <v>253</v>
      </c>
      <c r="B299" s="101" t="s">
        <v>254</v>
      </c>
      <c r="C299" s="102">
        <v>43175</v>
      </c>
      <c r="D299" s="108">
        <v>280100</v>
      </c>
      <c r="E299" s="101" t="s">
        <v>537</v>
      </c>
      <c r="F299" s="106">
        <v>91</v>
      </c>
      <c r="G299" s="101" t="str">
        <f>VLOOKUP(F299,Plan1!A$1:I$240,3,FALSE)</f>
        <v>FIO ELETRICO, TIPO FLEXÍVEL, BITOLA 6 MM</v>
      </c>
      <c r="H299" s="106" t="s">
        <v>538</v>
      </c>
      <c r="I299" s="108">
        <v>1</v>
      </c>
      <c r="J299" s="107">
        <f>VLOOKUP(F299,Plan1!A$1:I$240,8,FALSE)</f>
        <v>152.82</v>
      </c>
      <c r="K299" s="107">
        <f t="shared" si="18"/>
        <v>152.82</v>
      </c>
      <c r="L299" s="109">
        <v>42937</v>
      </c>
      <c r="M299" s="106" t="s">
        <v>548</v>
      </c>
      <c r="N299" s="177">
        <v>1</v>
      </c>
      <c r="O299" s="107">
        <f t="shared" si="20"/>
        <v>152.82</v>
      </c>
      <c r="P299" s="103">
        <v>43005</v>
      </c>
      <c r="Q299" s="101">
        <v>2127</v>
      </c>
      <c r="R299" s="101" t="s">
        <v>588</v>
      </c>
    </row>
    <row r="300" spans="1:18" s="187" customFormat="1" ht="45" x14ac:dyDescent="0.25">
      <c r="A300" s="180" t="s">
        <v>253</v>
      </c>
      <c r="B300" s="181" t="s">
        <v>254</v>
      </c>
      <c r="C300" s="182">
        <v>43175</v>
      </c>
      <c r="D300" s="183">
        <v>280100</v>
      </c>
      <c r="E300" s="181" t="s">
        <v>537</v>
      </c>
      <c r="F300" s="180">
        <v>97</v>
      </c>
      <c r="G300" s="181" t="str">
        <f>VLOOKUP(F300,Plan1!A$1:I$240,3,FALSE)</f>
        <v>FIO ELETRICO, TIPO FLEXÍVEL, BITOLA 4 MM</v>
      </c>
      <c r="H300" s="180" t="s">
        <v>538</v>
      </c>
      <c r="I300" s="183">
        <v>2</v>
      </c>
      <c r="J300" s="184">
        <f>VLOOKUP(F300,Plan1!A$1:I$240,8,FALSE)</f>
        <v>100.78</v>
      </c>
      <c r="K300" s="184">
        <f t="shared" si="18"/>
        <v>201.56</v>
      </c>
      <c r="L300" s="185">
        <v>42961</v>
      </c>
      <c r="M300" s="185" t="s">
        <v>575</v>
      </c>
      <c r="N300" s="186">
        <v>1</v>
      </c>
      <c r="O300" s="107">
        <f t="shared" si="20"/>
        <v>100.78</v>
      </c>
      <c r="P300" s="103">
        <v>43005</v>
      </c>
      <c r="Q300" s="101">
        <v>4821</v>
      </c>
      <c r="R300" s="101" t="s">
        <v>587</v>
      </c>
    </row>
    <row r="301" spans="1:18" ht="30" x14ac:dyDescent="0.25">
      <c r="A301" s="106" t="s">
        <v>253</v>
      </c>
      <c r="B301" s="101" t="s">
        <v>254</v>
      </c>
      <c r="C301" s="102">
        <v>43175</v>
      </c>
      <c r="D301" s="108">
        <v>280100</v>
      </c>
      <c r="E301" s="101" t="s">
        <v>537</v>
      </c>
      <c r="F301" s="106">
        <v>138</v>
      </c>
      <c r="G301" s="101" t="str">
        <f>VLOOKUP(F301,Plan1!A$1:I$240,3,FALSE)</f>
        <v>LÂMPADA FLUORESCENTE DE 40W X127V. BULBO T10.</v>
      </c>
      <c r="H301" s="106" t="s">
        <v>538</v>
      </c>
      <c r="I301" s="108">
        <v>12</v>
      </c>
      <c r="J301" s="107">
        <f>VLOOKUP(F301,Plan1!A$1:I$240,8,FALSE)</f>
        <v>4.7</v>
      </c>
      <c r="K301" s="107">
        <f t="shared" ref="K301:K326" si="21">I301*J301</f>
        <v>56.400000000000006</v>
      </c>
      <c r="L301" s="109" t="s">
        <v>250</v>
      </c>
      <c r="M301" s="109" t="s">
        <v>250</v>
      </c>
      <c r="N301" s="177" t="s">
        <v>250</v>
      </c>
      <c r="O301" s="107" t="s">
        <v>250</v>
      </c>
      <c r="P301" s="109" t="s">
        <v>250</v>
      </c>
      <c r="Q301" s="109" t="s">
        <v>250</v>
      </c>
      <c r="R301" s="101" t="s">
        <v>572</v>
      </c>
    </row>
    <row r="302" spans="1:18" s="187" customFormat="1" ht="60" x14ac:dyDescent="0.25">
      <c r="A302" s="180" t="s">
        <v>253</v>
      </c>
      <c r="B302" s="181" t="s">
        <v>254</v>
      </c>
      <c r="C302" s="182">
        <v>43175</v>
      </c>
      <c r="D302" s="183">
        <v>280100</v>
      </c>
      <c r="E302" s="181" t="s">
        <v>537</v>
      </c>
      <c r="F302" s="180">
        <v>152</v>
      </c>
      <c r="G302" s="181" t="str">
        <f>VLOOKUP(F302,Plan1!A$1:I$240,3,FALSE)</f>
        <v>QUADRO ELÉTRICO MEDINDO300X300X200 MM, COM PLACA PARA INSTALAÇÃO DE EQUIPAMENTOS NA COR LARANJA, PARA APLICAÇÃO DE COMANDOS (SOBRE POR).</v>
      </c>
      <c r="H302" s="180" t="s">
        <v>538</v>
      </c>
      <c r="I302" s="183">
        <v>1</v>
      </c>
      <c r="J302" s="184">
        <f>VLOOKUP(F302,Plan1!A$1:I$240,8,FALSE)</f>
        <v>86.4</v>
      </c>
      <c r="K302" s="184">
        <f t="shared" si="21"/>
        <v>86.4</v>
      </c>
      <c r="L302" s="185">
        <v>42961</v>
      </c>
      <c r="M302" s="185" t="s">
        <v>575</v>
      </c>
      <c r="N302" s="186">
        <v>1</v>
      </c>
      <c r="O302" s="107">
        <f t="shared" si="20"/>
        <v>86.4</v>
      </c>
      <c r="P302" s="103">
        <v>43005</v>
      </c>
      <c r="Q302" s="101">
        <v>4821</v>
      </c>
      <c r="R302" s="181" t="s">
        <v>588</v>
      </c>
    </row>
    <row r="303" spans="1:18" ht="45" x14ac:dyDescent="0.25">
      <c r="A303" s="106" t="s">
        <v>253</v>
      </c>
      <c r="B303" s="101" t="s">
        <v>254</v>
      </c>
      <c r="C303" s="102">
        <v>43175</v>
      </c>
      <c r="D303" s="108">
        <v>280400</v>
      </c>
      <c r="E303" s="101" t="s">
        <v>539</v>
      </c>
      <c r="F303" s="106">
        <v>135</v>
      </c>
      <c r="G303" s="101" t="str">
        <f>VLOOKUP(F303,Plan1!A$1:I$240,3,FALSE)</f>
        <v>LÂMPADA FLUORESCENTE COMPACTA COM BASE E-27, POTÊNCIA MÍNIMA 45 W X 127V, FORMATO RETO.</v>
      </c>
      <c r="H303" s="106" t="s">
        <v>538</v>
      </c>
      <c r="I303" s="108">
        <v>15</v>
      </c>
      <c r="J303" s="107">
        <f>VLOOKUP(F303,Plan1!A$1:I$240,8,FALSE)</f>
        <v>23.5</v>
      </c>
      <c r="K303" s="107">
        <f t="shared" si="21"/>
        <v>352.5</v>
      </c>
      <c r="L303" s="109" t="s">
        <v>250</v>
      </c>
      <c r="M303" s="109" t="s">
        <v>250</v>
      </c>
      <c r="N303" s="177" t="s">
        <v>250</v>
      </c>
      <c r="O303" s="107" t="s">
        <v>250</v>
      </c>
      <c r="P303" s="109" t="s">
        <v>250</v>
      </c>
      <c r="Q303" s="109" t="s">
        <v>250</v>
      </c>
      <c r="R303" s="101" t="s">
        <v>572</v>
      </c>
    </row>
    <row r="304" spans="1:18" ht="180" x14ac:dyDescent="0.25">
      <c r="A304" s="106" t="s">
        <v>253</v>
      </c>
      <c r="B304" s="101" t="s">
        <v>254</v>
      </c>
      <c r="C304" s="102">
        <v>43175</v>
      </c>
      <c r="D304" s="108">
        <v>290000</v>
      </c>
      <c r="E304" s="101" t="s">
        <v>540</v>
      </c>
      <c r="F304" s="106">
        <v>5</v>
      </c>
      <c r="G304" s="101" t="str">
        <f>VLOOKUP(F304,Plan1!A$1:I$240,3,FALSE)</f>
        <v>ARAME PARA CERCA ELÉTRICA RURAL. POSSUI TRIPLA CAMADA DE GALVANIZAÇÃO, QUE AUMENTA A CONDUTIBILIDADE DO FIO POR UM PERÍODO MAIOR QUE OS ARAMES COMUNS. EVITA O EMBARRIGAMENTO DO FIO DA CERCA E RESISTE AOS ESFORÇOS DOS ANIMAIS, MESMO QUE INVOLUNTÁRIOS, DEVIDO À SUA ALTA RESISTÊNCIA. RESISTÊNCIA ELÉTRICA: 49 OHMS/KM. TENSÃO DE ESTICAMENTO 500KG. PESO APROXIMADO DO ROLO 14KG. ROLO COM 500 M.</v>
      </c>
      <c r="H304" s="106" t="s">
        <v>541</v>
      </c>
      <c r="I304" s="108">
        <v>20</v>
      </c>
      <c r="J304" s="107">
        <v>218.99</v>
      </c>
      <c r="K304" s="107">
        <f t="shared" si="21"/>
        <v>4379.8</v>
      </c>
      <c r="L304" s="109">
        <v>42937</v>
      </c>
      <c r="M304" s="106" t="s">
        <v>557</v>
      </c>
      <c r="N304" s="177">
        <v>15</v>
      </c>
      <c r="O304" s="107">
        <f t="shared" si="20"/>
        <v>3284.8500000000004</v>
      </c>
      <c r="P304" s="109">
        <v>43019</v>
      </c>
      <c r="Q304" s="109">
        <v>106</v>
      </c>
      <c r="R304" s="101" t="s">
        <v>588</v>
      </c>
    </row>
    <row r="305" spans="1:18" ht="90" x14ac:dyDescent="0.25">
      <c r="A305" s="106" t="s">
        <v>253</v>
      </c>
      <c r="B305" s="101" t="s">
        <v>254</v>
      </c>
      <c r="C305" s="102">
        <v>43175</v>
      </c>
      <c r="D305" s="108">
        <v>290000</v>
      </c>
      <c r="E305" s="101" t="s">
        <v>540</v>
      </c>
      <c r="F305" s="106">
        <v>33</v>
      </c>
      <c r="G305" s="101" t="str">
        <f>VLOOKUP(F305,Plan1!A$1:I$240,3,FALSE)</f>
        <v>CATRACA COM ESTICADOR PARA CERCA ELÉTRICA. PROPORCIONA ISOLAMENTO; CASTANHA ISOLADORA PRODUZIDA EM NYLON COM FIBRA E UV; ACABAMENTO GALVANIZADO; TRAVAS LATERAIS NA CASTANHA ISOLADORA.</v>
      </c>
      <c r="H305" s="106" t="s">
        <v>541</v>
      </c>
      <c r="I305" s="108">
        <v>50</v>
      </c>
      <c r="J305" s="107">
        <f>VLOOKUP(F305,Plan1!A$1:I$240,8,FALSE)</f>
        <v>9.18</v>
      </c>
      <c r="K305" s="107">
        <f t="shared" si="21"/>
        <v>459</v>
      </c>
      <c r="L305" s="109">
        <v>42937</v>
      </c>
      <c r="M305" s="106" t="s">
        <v>558</v>
      </c>
      <c r="N305" s="177">
        <v>50</v>
      </c>
      <c r="O305" s="107">
        <f t="shared" si="20"/>
        <v>459</v>
      </c>
      <c r="P305" s="102" t="s">
        <v>656</v>
      </c>
      <c r="Q305" s="190">
        <v>486</v>
      </c>
      <c r="R305" s="101" t="s">
        <v>588</v>
      </c>
    </row>
    <row r="306" spans="1:18" ht="45" x14ac:dyDescent="0.25">
      <c r="A306" s="106" t="s">
        <v>253</v>
      </c>
      <c r="B306" s="101" t="s">
        <v>254</v>
      </c>
      <c r="C306" s="102">
        <v>43175</v>
      </c>
      <c r="D306" s="108">
        <v>290000</v>
      </c>
      <c r="E306" s="101" t="s">
        <v>540</v>
      </c>
      <c r="F306" s="106">
        <v>46</v>
      </c>
      <c r="G306" s="101" t="str">
        <f>VLOOKUP(F306,Plan1!A$1:I$240,3,FALSE)</f>
        <v>CURVA ELETRODUTO, ANGULAÇÃO 90¨ RAIO LONGO, TIPO ROSCÁVEL, MATERIAL PVC RÍGIDO, COR PRETO, BITOLA 3/4 POL</v>
      </c>
      <c r="H306" s="106" t="s">
        <v>541</v>
      </c>
      <c r="I306" s="106">
        <v>10</v>
      </c>
      <c r="J306" s="107">
        <f>VLOOKUP(F306,Plan1!A$1:I$240,8,FALSE)</f>
        <v>1.58</v>
      </c>
      <c r="K306" s="107">
        <f t="shared" si="21"/>
        <v>15.8</v>
      </c>
      <c r="L306" s="106" t="s">
        <v>250</v>
      </c>
      <c r="M306" s="106" t="s">
        <v>250</v>
      </c>
      <c r="N306" s="177" t="s">
        <v>250</v>
      </c>
      <c r="O306" s="107" t="s">
        <v>250</v>
      </c>
      <c r="P306" s="109" t="s">
        <v>250</v>
      </c>
      <c r="Q306" s="109" t="s">
        <v>250</v>
      </c>
      <c r="R306" s="101" t="s">
        <v>544</v>
      </c>
    </row>
    <row r="307" spans="1:18" ht="30" x14ac:dyDescent="0.25">
      <c r="A307" s="106" t="s">
        <v>253</v>
      </c>
      <c r="B307" s="101" t="s">
        <v>254</v>
      </c>
      <c r="C307" s="102">
        <v>43175</v>
      </c>
      <c r="D307" s="108">
        <v>290000</v>
      </c>
      <c r="E307" s="101" t="s">
        <v>540</v>
      </c>
      <c r="F307" s="106">
        <v>50</v>
      </c>
      <c r="G307" s="101" t="str">
        <f>VLOOKUP(F307,Plan1!A$1:I$240,3,FALSE)</f>
        <v>DISJUNTOR BAIXA TENSÃO, BIPOLAR DE 30 AMPERES MODELO NEMA.</v>
      </c>
      <c r="H307" s="106" t="s">
        <v>541</v>
      </c>
      <c r="I307" s="106">
        <v>5</v>
      </c>
      <c r="J307" s="107">
        <f>VLOOKUP(F307,Plan1!A$1:I$240,8,FALSE)</f>
        <v>37.700000000000003</v>
      </c>
      <c r="K307" s="107">
        <f t="shared" si="21"/>
        <v>188.5</v>
      </c>
      <c r="L307" s="109">
        <v>42937</v>
      </c>
      <c r="M307" s="106" t="s">
        <v>546</v>
      </c>
      <c r="N307" s="177">
        <v>5</v>
      </c>
      <c r="O307" s="107">
        <f t="shared" si="20"/>
        <v>188.5</v>
      </c>
      <c r="P307" s="109">
        <v>42999</v>
      </c>
      <c r="Q307" s="106">
        <v>6</v>
      </c>
      <c r="R307" s="101" t="s">
        <v>588</v>
      </c>
    </row>
    <row r="308" spans="1:18" ht="30" x14ac:dyDescent="0.25">
      <c r="A308" s="106" t="s">
        <v>253</v>
      </c>
      <c r="B308" s="101" t="s">
        <v>254</v>
      </c>
      <c r="C308" s="102">
        <v>43175</v>
      </c>
      <c r="D308" s="108">
        <v>290000</v>
      </c>
      <c r="E308" s="101" t="s">
        <v>540</v>
      </c>
      <c r="F308" s="106">
        <v>53</v>
      </c>
      <c r="G308" s="101" t="str">
        <f>VLOOKUP(F308,Plan1!A$1:I$240,3,FALSE)</f>
        <v>DISJUNTOR BAIXA TENSÃO, MONOPOLAR DE 20 A, MODELO MINI.</v>
      </c>
      <c r="H308" s="106" t="s">
        <v>541</v>
      </c>
      <c r="I308" s="106">
        <v>5</v>
      </c>
      <c r="J308" s="107">
        <f>VLOOKUP(F308,Plan1!A$1:I$240,8,FALSE)</f>
        <v>4.82</v>
      </c>
      <c r="K308" s="107">
        <f t="shared" si="21"/>
        <v>24.1</v>
      </c>
      <c r="L308" s="109">
        <v>42937</v>
      </c>
      <c r="M308" s="106" t="s">
        <v>554</v>
      </c>
      <c r="N308" s="177">
        <v>5</v>
      </c>
      <c r="O308" s="107">
        <f t="shared" si="20"/>
        <v>24.1</v>
      </c>
      <c r="P308" s="109" t="s">
        <v>506</v>
      </c>
      <c r="Q308" s="109" t="s">
        <v>250</v>
      </c>
      <c r="R308" s="101" t="s">
        <v>588</v>
      </c>
    </row>
    <row r="309" spans="1:18" ht="30" x14ac:dyDescent="0.25">
      <c r="A309" s="106" t="s">
        <v>253</v>
      </c>
      <c r="B309" s="101" t="s">
        <v>254</v>
      </c>
      <c r="C309" s="102">
        <v>43175</v>
      </c>
      <c r="D309" s="108">
        <v>290000</v>
      </c>
      <c r="E309" s="101" t="s">
        <v>540</v>
      </c>
      <c r="F309" s="106">
        <v>54</v>
      </c>
      <c r="G309" s="101" t="str">
        <f>VLOOKUP(F309,Plan1!A$1:I$240,3,FALSE)</f>
        <v>DISJUNTOR BAIXA TENSÃO, MONOPOLAR DE 20 AMPERES TIPO NEMA.</v>
      </c>
      <c r="H309" s="106" t="s">
        <v>541</v>
      </c>
      <c r="I309" s="106">
        <v>5</v>
      </c>
      <c r="J309" s="107">
        <f>VLOOKUP(F309,Plan1!A$1:I$240,8,FALSE)</f>
        <v>6.85</v>
      </c>
      <c r="K309" s="107">
        <f t="shared" si="21"/>
        <v>34.25</v>
      </c>
      <c r="L309" s="109">
        <v>42937</v>
      </c>
      <c r="M309" s="106" t="s">
        <v>550</v>
      </c>
      <c r="N309" s="177">
        <v>5</v>
      </c>
      <c r="O309" s="107">
        <f t="shared" si="20"/>
        <v>34.25</v>
      </c>
      <c r="P309" s="109">
        <v>43012</v>
      </c>
      <c r="Q309" s="109">
        <v>2288</v>
      </c>
      <c r="R309" s="101" t="s">
        <v>588</v>
      </c>
    </row>
    <row r="310" spans="1:18" ht="30" x14ac:dyDescent="0.25">
      <c r="A310" s="106" t="s">
        <v>253</v>
      </c>
      <c r="B310" s="101" t="s">
        <v>254</v>
      </c>
      <c r="C310" s="102">
        <v>43175</v>
      </c>
      <c r="D310" s="108">
        <v>290000</v>
      </c>
      <c r="E310" s="101" t="s">
        <v>540</v>
      </c>
      <c r="F310" s="106">
        <v>83</v>
      </c>
      <c r="G310" s="101" t="str">
        <f>VLOOKUP(F310,Plan1!A$1:I$240,3,FALSE)</f>
        <v>ELETRODUTO RÍGIDO ¶ PVC, ANTI-CHAMA. ROLO 50 METROS</v>
      </c>
      <c r="H310" s="106" t="s">
        <v>541</v>
      </c>
      <c r="I310" s="106">
        <v>20</v>
      </c>
      <c r="J310" s="107">
        <f>VLOOKUP(F310,Plan1!A$1:I$240,8,FALSE)</f>
        <v>74.38</v>
      </c>
      <c r="K310" s="107">
        <f t="shared" si="21"/>
        <v>1487.6</v>
      </c>
      <c r="L310" s="109" t="s">
        <v>250</v>
      </c>
      <c r="M310" s="109" t="s">
        <v>250</v>
      </c>
      <c r="N310" s="109" t="s">
        <v>250</v>
      </c>
      <c r="O310" s="109" t="s">
        <v>250</v>
      </c>
      <c r="P310" s="109" t="s">
        <v>250</v>
      </c>
      <c r="Q310" s="109" t="s">
        <v>250</v>
      </c>
      <c r="R310" s="101" t="s">
        <v>544</v>
      </c>
    </row>
    <row r="311" spans="1:18" ht="45" x14ac:dyDescent="0.25">
      <c r="A311" s="106" t="s">
        <v>253</v>
      </c>
      <c r="B311" s="101" t="s">
        <v>254</v>
      </c>
      <c r="C311" s="102">
        <v>43175</v>
      </c>
      <c r="D311" s="108">
        <v>290000</v>
      </c>
      <c r="E311" s="101" t="s">
        <v>540</v>
      </c>
      <c r="F311" s="106">
        <v>89</v>
      </c>
      <c r="G311" s="101" t="str">
        <f>VLOOKUP(F311,Plan1!A$1:I$240,3,FALSE)</f>
        <v>EXTENSÃO 20 AMPERES, 20 METROS, CABO PP, 3 ENTRADAS</v>
      </c>
      <c r="H311" s="106" t="s">
        <v>541</v>
      </c>
      <c r="I311" s="106">
        <v>4</v>
      </c>
      <c r="J311" s="107">
        <f>VLOOKUP(F311,Plan1!A$1:I$240,8,FALSE)</f>
        <v>94.99</v>
      </c>
      <c r="K311" s="107">
        <f t="shared" si="21"/>
        <v>379.96</v>
      </c>
      <c r="L311" s="109">
        <v>42937</v>
      </c>
      <c r="M311" s="106" t="s">
        <v>549</v>
      </c>
      <c r="N311" s="177">
        <v>2</v>
      </c>
      <c r="O311" s="107">
        <f t="shared" ref="O311:O318" si="22">N311*J311</f>
        <v>189.98</v>
      </c>
      <c r="P311" s="109">
        <v>43026</v>
      </c>
      <c r="Q311" s="190">
        <v>3894</v>
      </c>
      <c r="R311" s="101" t="s">
        <v>587</v>
      </c>
    </row>
    <row r="312" spans="1:18" ht="45" x14ac:dyDescent="0.25">
      <c r="A312" s="106" t="s">
        <v>253</v>
      </c>
      <c r="B312" s="101" t="s">
        <v>254</v>
      </c>
      <c r="C312" s="102">
        <v>43175</v>
      </c>
      <c r="D312" s="108">
        <v>290000</v>
      </c>
      <c r="E312" s="101" t="s">
        <v>540</v>
      </c>
      <c r="F312" s="106">
        <v>88</v>
      </c>
      <c r="G312" s="101" t="str">
        <f>VLOOKUP(F312,Plan1!A$1:I$240,3,FALSE)</f>
        <v>EXTENSÃO ELÉTRICA, TIPO SIMPLES, COMPRIMENTO 20 M, ACESSÓRIOS 3 ENTRADAS</v>
      </c>
      <c r="H312" s="106" t="s">
        <v>541</v>
      </c>
      <c r="I312" s="106">
        <v>5</v>
      </c>
      <c r="J312" s="107">
        <f>VLOOKUP(F312,Plan1!A$1:I$240,8,FALSE)</f>
        <v>39.340000000000003</v>
      </c>
      <c r="K312" s="107">
        <f t="shared" si="21"/>
        <v>196.70000000000002</v>
      </c>
      <c r="L312" s="109">
        <v>42937</v>
      </c>
      <c r="M312" s="106" t="s">
        <v>549</v>
      </c>
      <c r="N312" s="177">
        <v>5</v>
      </c>
      <c r="O312" s="107">
        <f t="shared" si="22"/>
        <v>196.70000000000002</v>
      </c>
      <c r="P312" s="109">
        <v>43026</v>
      </c>
      <c r="Q312" s="190">
        <v>3894</v>
      </c>
      <c r="R312" s="109" t="s">
        <v>588</v>
      </c>
    </row>
    <row r="313" spans="1:18" x14ac:dyDescent="0.25">
      <c r="A313" s="106" t="s">
        <v>253</v>
      </c>
      <c r="B313" s="101" t="s">
        <v>254</v>
      </c>
      <c r="C313" s="102">
        <v>43175</v>
      </c>
      <c r="D313" s="108">
        <v>290000</v>
      </c>
      <c r="E313" s="101" t="s">
        <v>540</v>
      </c>
      <c r="F313" s="106">
        <v>90</v>
      </c>
      <c r="G313" s="101" t="str">
        <f>VLOOKUP(F313,Plan1!A$1:I$240,3,FALSE)</f>
        <v>FIO ELETRICO, TIPO FLEXÍVEL, BITOLA 10 MM</v>
      </c>
      <c r="H313" s="106" t="s">
        <v>541</v>
      </c>
      <c r="I313" s="106">
        <v>5</v>
      </c>
      <c r="J313" s="107">
        <f>VLOOKUP(F313,Plan1!A$1:I$240,8,FALSE)</f>
        <v>261.79000000000002</v>
      </c>
      <c r="K313" s="107">
        <f t="shared" si="21"/>
        <v>1308.95</v>
      </c>
      <c r="L313" s="109">
        <v>42937</v>
      </c>
      <c r="M313" s="106" t="s">
        <v>555</v>
      </c>
      <c r="N313" s="177">
        <v>5</v>
      </c>
      <c r="O313" s="107">
        <f t="shared" si="22"/>
        <v>1308.95</v>
      </c>
      <c r="P313" s="109">
        <v>42976</v>
      </c>
      <c r="Q313" s="106">
        <v>4531</v>
      </c>
      <c r="R313" s="101" t="s">
        <v>588</v>
      </c>
    </row>
    <row r="314" spans="1:18" ht="30" x14ac:dyDescent="0.25">
      <c r="A314" s="106" t="s">
        <v>253</v>
      </c>
      <c r="B314" s="101" t="s">
        <v>254</v>
      </c>
      <c r="C314" s="102">
        <v>43175</v>
      </c>
      <c r="D314" s="108">
        <v>290000</v>
      </c>
      <c r="E314" s="101" t="s">
        <v>540</v>
      </c>
      <c r="F314" s="106">
        <v>96</v>
      </c>
      <c r="G314" s="101" t="str">
        <f>VLOOKUP(F314,Plan1!A$1:I$240,3,FALSE)</f>
        <v>FIO ELETRICO, TIPO FLEXÍVEL, BITOLA 2,50 MM</v>
      </c>
      <c r="H314" s="106" t="s">
        <v>541</v>
      </c>
      <c r="I314" s="106">
        <v>3</v>
      </c>
      <c r="J314" s="107">
        <f>VLOOKUP(F314,Plan1!A$1:I$240,8,FALSE)</f>
        <v>68.989999999999995</v>
      </c>
      <c r="K314" s="107">
        <f t="shared" si="21"/>
        <v>206.96999999999997</v>
      </c>
      <c r="L314" s="109">
        <v>42937</v>
      </c>
      <c r="M314" s="106" t="s">
        <v>548</v>
      </c>
      <c r="N314" s="177">
        <v>2</v>
      </c>
      <c r="O314" s="107">
        <f t="shared" si="22"/>
        <v>137.97999999999999</v>
      </c>
      <c r="P314" s="103">
        <v>43005</v>
      </c>
      <c r="Q314" s="101">
        <v>2127</v>
      </c>
      <c r="R314" s="101" t="s">
        <v>588</v>
      </c>
    </row>
    <row r="315" spans="1:18" x14ac:dyDescent="0.25">
      <c r="A315" s="106" t="s">
        <v>253</v>
      </c>
      <c r="B315" s="101" t="s">
        <v>254</v>
      </c>
      <c r="C315" s="102">
        <v>43175</v>
      </c>
      <c r="D315" s="108">
        <v>290000</v>
      </c>
      <c r="E315" s="101" t="s">
        <v>540</v>
      </c>
      <c r="F315" s="106">
        <v>91</v>
      </c>
      <c r="G315" s="101" t="str">
        <f>VLOOKUP(F315,Plan1!A$1:I$240,3,FALSE)</f>
        <v>FIO ELETRICO, TIPO FLEXÍVEL, BITOLA 6 MM</v>
      </c>
      <c r="H315" s="106" t="s">
        <v>541</v>
      </c>
      <c r="I315" s="106">
        <v>1</v>
      </c>
      <c r="J315" s="107">
        <f>VLOOKUP(F315,Plan1!A$1:I$240,8,FALSE)</f>
        <v>152.82</v>
      </c>
      <c r="K315" s="107">
        <f t="shared" si="21"/>
        <v>152.82</v>
      </c>
      <c r="L315" s="109">
        <v>42937</v>
      </c>
      <c r="M315" s="106" t="s">
        <v>548</v>
      </c>
      <c r="N315" s="177">
        <v>1</v>
      </c>
      <c r="O315" s="107">
        <f t="shared" si="22"/>
        <v>152.82</v>
      </c>
      <c r="P315" s="103">
        <v>43005</v>
      </c>
      <c r="Q315" s="101">
        <v>2127</v>
      </c>
      <c r="R315" s="101" t="s">
        <v>588</v>
      </c>
    </row>
    <row r="316" spans="1:18" s="187" customFormat="1" ht="45" x14ac:dyDescent="0.25">
      <c r="A316" s="180" t="s">
        <v>253</v>
      </c>
      <c r="B316" s="181" t="s">
        <v>254</v>
      </c>
      <c r="C316" s="182">
        <v>43175</v>
      </c>
      <c r="D316" s="183">
        <v>290000</v>
      </c>
      <c r="E316" s="181" t="s">
        <v>540</v>
      </c>
      <c r="F316" s="180">
        <v>97</v>
      </c>
      <c r="G316" s="181" t="str">
        <f>VLOOKUP(F316,Plan1!A$1:I$240,3,FALSE)</f>
        <v>FIO ELETRICO, TIPO FLEXÍVEL, BITOLA 4 MM</v>
      </c>
      <c r="H316" s="180" t="s">
        <v>541</v>
      </c>
      <c r="I316" s="180">
        <v>4</v>
      </c>
      <c r="J316" s="184">
        <f>VLOOKUP(F316,Plan1!A$1:I$240,8,FALSE)</f>
        <v>100.78</v>
      </c>
      <c r="K316" s="184">
        <f t="shared" si="21"/>
        <v>403.12</v>
      </c>
      <c r="L316" s="185">
        <v>42961</v>
      </c>
      <c r="M316" s="185" t="s">
        <v>575</v>
      </c>
      <c r="N316" s="186">
        <v>3</v>
      </c>
      <c r="O316" s="184">
        <f t="shared" si="22"/>
        <v>302.34000000000003</v>
      </c>
      <c r="P316" s="103">
        <v>43005</v>
      </c>
      <c r="Q316" s="101">
        <v>4821</v>
      </c>
      <c r="R316" s="101" t="s">
        <v>587</v>
      </c>
    </row>
    <row r="317" spans="1:18" ht="30" x14ac:dyDescent="0.25">
      <c r="A317" s="106" t="s">
        <v>253</v>
      </c>
      <c r="B317" s="101" t="s">
        <v>254</v>
      </c>
      <c r="C317" s="102">
        <v>43175</v>
      </c>
      <c r="D317" s="108">
        <v>290000</v>
      </c>
      <c r="E317" s="101" t="s">
        <v>540</v>
      </c>
      <c r="F317" s="106">
        <v>93</v>
      </c>
      <c r="G317" s="101" t="str">
        <f>VLOOKUP(F317,Plan1!A$1:I$240,3,FALSE)</f>
        <v>FIO FLEXÍVEL PARALELO, BITOLA 2,50 MM² (2 X 2.50 MM²), ROLO COM 100 METROS.</v>
      </c>
      <c r="H317" s="106" t="s">
        <v>541</v>
      </c>
      <c r="I317" s="106">
        <v>1</v>
      </c>
      <c r="J317" s="107">
        <f>VLOOKUP(F317,Plan1!A$1:I$240,8,FALSE)</f>
        <v>146.03</v>
      </c>
      <c r="K317" s="107">
        <f t="shared" si="21"/>
        <v>146.03</v>
      </c>
      <c r="L317" s="109">
        <v>42937</v>
      </c>
      <c r="M317" s="106" t="s">
        <v>548</v>
      </c>
      <c r="N317" s="177">
        <v>1</v>
      </c>
      <c r="O317" s="107">
        <f t="shared" si="22"/>
        <v>146.03</v>
      </c>
      <c r="P317" s="103">
        <v>43005</v>
      </c>
      <c r="Q317" s="101">
        <v>2127</v>
      </c>
      <c r="R317" s="101" t="s">
        <v>588</v>
      </c>
    </row>
    <row r="318" spans="1:18" ht="30" x14ac:dyDescent="0.25">
      <c r="A318" s="106" t="s">
        <v>253</v>
      </c>
      <c r="B318" s="101" t="s">
        <v>254</v>
      </c>
      <c r="C318" s="102">
        <v>43175</v>
      </c>
      <c r="D318" s="108">
        <v>290000</v>
      </c>
      <c r="E318" s="101" t="s">
        <v>540</v>
      </c>
      <c r="F318" s="106">
        <v>94</v>
      </c>
      <c r="G318" s="101" t="str">
        <f>VLOOKUP(F318,Plan1!A$1:I$240,3,FALSE)</f>
        <v>FIO FLEXÍVEL PARALELO, BITOLA 4. MM² (2 X 4 MM²), ROLO COM 100 METROS.</v>
      </c>
      <c r="H318" s="106" t="s">
        <v>541</v>
      </c>
      <c r="I318" s="106">
        <v>2</v>
      </c>
      <c r="J318" s="107">
        <f>VLOOKUP(F318,Plan1!A$1:I$240,8,FALSE)</f>
        <v>209.85</v>
      </c>
      <c r="K318" s="107">
        <f t="shared" si="21"/>
        <v>419.7</v>
      </c>
      <c r="L318" s="109">
        <v>42937</v>
      </c>
      <c r="M318" s="106" t="s">
        <v>559</v>
      </c>
      <c r="N318" s="177">
        <v>2</v>
      </c>
      <c r="O318" s="107">
        <f t="shared" si="22"/>
        <v>419.7</v>
      </c>
      <c r="P318" s="109">
        <v>42978</v>
      </c>
      <c r="Q318" s="106">
        <v>146</v>
      </c>
      <c r="R318" s="101" t="s">
        <v>588</v>
      </c>
    </row>
    <row r="319" spans="1:18" ht="135" x14ac:dyDescent="0.25">
      <c r="A319" s="106" t="s">
        <v>253</v>
      </c>
      <c r="B319" s="101" t="s">
        <v>254</v>
      </c>
      <c r="C319" s="102">
        <v>43175</v>
      </c>
      <c r="D319" s="108">
        <v>290000</v>
      </c>
      <c r="E319" s="101" t="s">
        <v>540</v>
      </c>
      <c r="F319" s="106">
        <v>107</v>
      </c>
      <c r="G319" s="101" t="str">
        <f>VLOOKUP(F319,Plan1!A$1:I$240,3,FALSE)</f>
        <v>FITA ISOLANTE ELÉTRICA ADESIVA, MATERIAL DORSO COBRE ESTANHADO, TIPO ADESIVO ACRÍLICO CONDUTIVO, TEMPERATURA MÁXIMA OPERAÇÃO 155, RESISTÊNCIA A TRAÇÃO 44 N/CM, CARACTERÍSTICAS ADICIONAIS COBRE DE TÊMPERA MOLE, APLICAÇÃO BLINDAGEM ELETROMAGNÉTICA P/EQUIP. E ATERRAMENTO, ROLO 20 METROS.</v>
      </c>
      <c r="H319" s="106" t="s">
        <v>541</v>
      </c>
      <c r="I319" s="106">
        <v>14</v>
      </c>
      <c r="J319" s="107">
        <f>VLOOKUP(F319,Plan1!A$1:I$240,8,FALSE)</f>
        <v>11.68</v>
      </c>
      <c r="K319" s="107">
        <f t="shared" si="21"/>
        <v>163.51999999999998</v>
      </c>
      <c r="L319" s="106" t="s">
        <v>250</v>
      </c>
      <c r="M319" s="106" t="s">
        <v>250</v>
      </c>
      <c r="N319" s="177" t="s">
        <v>250</v>
      </c>
      <c r="O319" s="107" t="s">
        <v>250</v>
      </c>
      <c r="P319" s="109" t="s">
        <v>250</v>
      </c>
      <c r="Q319" s="109" t="s">
        <v>250</v>
      </c>
      <c r="R319" s="101" t="s">
        <v>544</v>
      </c>
    </row>
    <row r="320" spans="1:18" s="187" customFormat="1" ht="30" x14ac:dyDescent="0.25">
      <c r="A320" s="180" t="s">
        <v>253</v>
      </c>
      <c r="B320" s="181" t="s">
        <v>254</v>
      </c>
      <c r="C320" s="182">
        <v>43175</v>
      </c>
      <c r="D320" s="183">
        <v>290000</v>
      </c>
      <c r="E320" s="181" t="s">
        <v>540</v>
      </c>
      <c r="F320" s="180">
        <v>110</v>
      </c>
      <c r="G320" s="181" t="str">
        <f>VLOOKUP(F320,Plan1!A$1:I$240,3,FALSE)</f>
        <v>FOTOCÉLULA DE 1000 W X 220 V COMPLETA COM BASE DE TRÊS FIOS.</v>
      </c>
      <c r="H320" s="180" t="s">
        <v>541</v>
      </c>
      <c r="I320" s="180">
        <v>30</v>
      </c>
      <c r="J320" s="184">
        <f>VLOOKUP(F320,Plan1!A$1:I$240,8,FALSE)</f>
        <v>11.63</v>
      </c>
      <c r="K320" s="184">
        <f t="shared" si="21"/>
        <v>348.90000000000003</v>
      </c>
      <c r="L320" s="185">
        <v>42961</v>
      </c>
      <c r="M320" s="185" t="s">
        <v>575</v>
      </c>
      <c r="N320" s="186">
        <v>30</v>
      </c>
      <c r="O320" s="107">
        <f t="shared" ref="O320" si="23">N320*J320</f>
        <v>348.90000000000003</v>
      </c>
      <c r="P320" s="103">
        <v>43005</v>
      </c>
      <c r="Q320" s="101">
        <v>4821</v>
      </c>
      <c r="R320" s="181" t="s">
        <v>588</v>
      </c>
    </row>
    <row r="321" spans="1:18" ht="120" x14ac:dyDescent="0.25">
      <c r="A321" s="106" t="s">
        <v>253</v>
      </c>
      <c r="B321" s="101" t="s">
        <v>254</v>
      </c>
      <c r="C321" s="102">
        <v>43175</v>
      </c>
      <c r="D321" s="108">
        <v>290000</v>
      </c>
      <c r="E321" s="101" t="s">
        <v>540</v>
      </c>
      <c r="F321" s="106">
        <v>126</v>
      </c>
      <c r="G321" s="101" t="str">
        <f>VLOOKUP(F321,Plan1!A$1:I$240,3,FALSE)</f>
        <v>ISOLADOR TIPO CASTANHA, FABRICADO EM PLÁSTICO DE ALTA RESISTÊNCIA, UTILIZADO NOS CANTOS E NO ARRANQUE DAS CERCAS, POSSUI AMPLOS FUROS PARA PASSAGEM DO ARAME E PARA PERMITIR FÁCIL ESCOAMENTO DA ÁGUA DA CHUVA, ELEVADA RESISTÊNCIA MECÂNICA E PROTEÇÃO CONTRA RAIOS ULTRAVIOLETA.</v>
      </c>
      <c r="H321" s="106" t="s">
        <v>541</v>
      </c>
      <c r="I321" s="106">
        <v>400</v>
      </c>
      <c r="J321" s="107">
        <f>VLOOKUP(F321,Plan1!A$1:I$240,8,FALSE)</f>
        <v>2.99</v>
      </c>
      <c r="K321" s="107">
        <f t="shared" si="21"/>
        <v>1196</v>
      </c>
      <c r="L321" s="109">
        <v>42937</v>
      </c>
      <c r="M321" s="106" t="s">
        <v>558</v>
      </c>
      <c r="N321" s="177">
        <v>105</v>
      </c>
      <c r="O321" s="107">
        <f t="shared" ref="O321:O326" si="24">N321*J321</f>
        <v>313.95000000000005</v>
      </c>
      <c r="P321" s="102" t="s">
        <v>656</v>
      </c>
      <c r="Q321" s="190">
        <v>486</v>
      </c>
      <c r="R321" s="101" t="s">
        <v>587</v>
      </c>
    </row>
    <row r="322" spans="1:18" ht="45" x14ac:dyDescent="0.25">
      <c r="A322" s="106" t="s">
        <v>253</v>
      </c>
      <c r="B322" s="101" t="s">
        <v>254</v>
      </c>
      <c r="C322" s="102">
        <v>43175</v>
      </c>
      <c r="D322" s="108">
        <v>400000</v>
      </c>
      <c r="E322" s="101" t="s">
        <v>542</v>
      </c>
      <c r="F322" s="106">
        <v>22</v>
      </c>
      <c r="G322" s="101" t="str">
        <f>VLOOKUP(F322,Plan1!A$1:I$240,3,FALSE)</f>
        <v>CABO FLEXÍVEL 120MM², 750 V, ISOLAMENTO TERMOPLÁSTICO PVC, 70¨C, CONDUTOR COBRE, TÊMPERA MOLE.</v>
      </c>
      <c r="H322" s="106" t="s">
        <v>543</v>
      </c>
      <c r="I322" s="106">
        <v>1</v>
      </c>
      <c r="J322" s="107">
        <f>VLOOKUP(F322,Plan1!A$1:I$240,8,FALSE)</f>
        <v>36.700000000000003</v>
      </c>
      <c r="K322" s="107">
        <f t="shared" si="21"/>
        <v>36.700000000000003</v>
      </c>
      <c r="L322" s="109" t="s">
        <v>250</v>
      </c>
      <c r="M322" s="109" t="s">
        <v>250</v>
      </c>
      <c r="N322" s="177" t="s">
        <v>250</v>
      </c>
      <c r="O322" s="107" t="s">
        <v>250</v>
      </c>
      <c r="P322" s="109" t="s">
        <v>250</v>
      </c>
      <c r="Q322" s="109" t="s">
        <v>250</v>
      </c>
      <c r="R322" s="101" t="s">
        <v>545</v>
      </c>
    </row>
    <row r="323" spans="1:18" ht="45" x14ac:dyDescent="0.25">
      <c r="A323" s="106" t="s">
        <v>253</v>
      </c>
      <c r="B323" s="101" t="s">
        <v>254</v>
      </c>
      <c r="C323" s="102">
        <v>43175</v>
      </c>
      <c r="D323" s="108">
        <v>400000</v>
      </c>
      <c r="E323" s="101" t="s">
        <v>542</v>
      </c>
      <c r="F323" s="106">
        <v>42</v>
      </c>
      <c r="G323" s="101" t="str">
        <f>VLOOKUP(F323,Plan1!A$1:I$240,3,FALSE)</f>
        <v>CONTATOR DE POTÊNCIA, MODELO 3 TF42, ACIONAMENTO EM CA, 220V, CATEGORIA DE UTILIZAÇÃO AC2/AC3.</v>
      </c>
      <c r="H323" s="106" t="s">
        <v>543</v>
      </c>
      <c r="I323" s="106">
        <v>1</v>
      </c>
      <c r="J323" s="107">
        <f>VLOOKUP(F323,Plan1!A$1:I$240,8,FALSE)</f>
        <v>52.67</v>
      </c>
      <c r="K323" s="107">
        <f t="shared" si="21"/>
        <v>52.67</v>
      </c>
      <c r="L323" s="109">
        <v>42937</v>
      </c>
      <c r="M323" s="106" t="s">
        <v>554</v>
      </c>
      <c r="N323" s="177">
        <v>1</v>
      </c>
      <c r="O323" s="107">
        <f t="shared" si="24"/>
        <v>52.67</v>
      </c>
      <c r="P323" s="109" t="s">
        <v>506</v>
      </c>
      <c r="Q323" s="109" t="s">
        <v>250</v>
      </c>
      <c r="R323" s="101" t="s">
        <v>588</v>
      </c>
    </row>
    <row r="324" spans="1:18" ht="30" x14ac:dyDescent="0.25">
      <c r="A324" s="106" t="s">
        <v>253</v>
      </c>
      <c r="B324" s="101" t="s">
        <v>254</v>
      </c>
      <c r="C324" s="102">
        <v>43175</v>
      </c>
      <c r="D324" s="108">
        <v>400000</v>
      </c>
      <c r="E324" s="101" t="s">
        <v>542</v>
      </c>
      <c r="F324" s="106">
        <v>47</v>
      </c>
      <c r="G324" s="101" t="str">
        <f>VLOOKUP(F324,Plan1!A$1:I$240,3,FALSE)</f>
        <v>DISJUNTOR BAIXA TENSÃO, BIPOLAR DE 25 AMPERES TIPO DIN.</v>
      </c>
      <c r="H324" s="106" t="s">
        <v>543</v>
      </c>
      <c r="I324" s="106">
        <v>10</v>
      </c>
      <c r="J324" s="107">
        <f>VLOOKUP(F324,Plan1!A$1:I$240,8,FALSE)</f>
        <v>16.02</v>
      </c>
      <c r="K324" s="107">
        <f t="shared" si="21"/>
        <v>160.19999999999999</v>
      </c>
      <c r="L324" s="109">
        <v>42937</v>
      </c>
      <c r="M324" s="106" t="s">
        <v>554</v>
      </c>
      <c r="N324" s="177">
        <v>10</v>
      </c>
      <c r="O324" s="107">
        <f t="shared" si="24"/>
        <v>160.19999999999999</v>
      </c>
      <c r="P324" s="109" t="s">
        <v>506</v>
      </c>
      <c r="Q324" s="109" t="s">
        <v>250</v>
      </c>
      <c r="R324" s="101" t="s">
        <v>588</v>
      </c>
    </row>
    <row r="325" spans="1:18" ht="30" x14ac:dyDescent="0.25">
      <c r="A325" s="106" t="s">
        <v>253</v>
      </c>
      <c r="B325" s="101" t="s">
        <v>254</v>
      </c>
      <c r="C325" s="102">
        <v>43175</v>
      </c>
      <c r="D325" s="108">
        <v>400000</v>
      </c>
      <c r="E325" s="101" t="s">
        <v>542</v>
      </c>
      <c r="F325" s="106">
        <v>48</v>
      </c>
      <c r="G325" s="101" t="str">
        <f>VLOOKUP(F325,Plan1!A$1:I$240,3,FALSE)</f>
        <v>DISJUNTOR BAIXA TENSÃO, BIPOLAR DE 25 AMPERES TIPO NEMA.</v>
      </c>
      <c r="H325" s="106" t="s">
        <v>543</v>
      </c>
      <c r="I325" s="106">
        <v>10</v>
      </c>
      <c r="J325" s="107">
        <f>VLOOKUP(F325,Plan1!A$1:I$240,8,FALSE)</f>
        <v>37.1</v>
      </c>
      <c r="K325" s="107">
        <f t="shared" si="21"/>
        <v>371</v>
      </c>
      <c r="L325" s="109">
        <v>42937</v>
      </c>
      <c r="M325" s="106" t="s">
        <v>546</v>
      </c>
      <c r="N325" s="177">
        <v>10</v>
      </c>
      <c r="O325" s="107">
        <f t="shared" si="24"/>
        <v>371</v>
      </c>
      <c r="P325" s="109">
        <v>42999</v>
      </c>
      <c r="Q325" s="106">
        <v>6</v>
      </c>
      <c r="R325" s="101" t="s">
        <v>588</v>
      </c>
    </row>
    <row r="326" spans="1:18" ht="30" x14ac:dyDescent="0.25">
      <c r="A326" s="106" t="s">
        <v>253</v>
      </c>
      <c r="B326" s="101" t="s">
        <v>254</v>
      </c>
      <c r="C326" s="102">
        <v>43175</v>
      </c>
      <c r="D326" s="108">
        <v>400000</v>
      </c>
      <c r="E326" s="101" t="s">
        <v>542</v>
      </c>
      <c r="F326" s="106">
        <v>49</v>
      </c>
      <c r="G326" s="101" t="str">
        <f>VLOOKUP(F326,Plan1!A$1:I$240,3,FALSE)</f>
        <v>DISJUNTOR BAIXA TENSÃO, BIPOLAR DE 30 AMPERES MODELO DIN.</v>
      </c>
      <c r="H326" s="106" t="s">
        <v>543</v>
      </c>
      <c r="I326" s="106">
        <v>10</v>
      </c>
      <c r="J326" s="107">
        <f>VLOOKUP(F326,Plan1!A$1:I$240,8,FALSE)</f>
        <v>16.559999999999999</v>
      </c>
      <c r="K326" s="107">
        <f t="shared" si="21"/>
        <v>165.6</v>
      </c>
      <c r="L326" s="109">
        <v>42937</v>
      </c>
      <c r="M326" s="106" t="s">
        <v>554</v>
      </c>
      <c r="N326" s="177">
        <v>10</v>
      </c>
      <c r="O326" s="107">
        <f t="shared" si="24"/>
        <v>165.6</v>
      </c>
      <c r="P326" s="109" t="s">
        <v>506</v>
      </c>
      <c r="Q326" s="109" t="s">
        <v>250</v>
      </c>
      <c r="R326" s="101" t="s">
        <v>588</v>
      </c>
    </row>
    <row r="327" spans="1:18" ht="30" x14ac:dyDescent="0.25">
      <c r="A327" s="106" t="s">
        <v>253</v>
      </c>
      <c r="B327" s="101" t="s">
        <v>254</v>
      </c>
      <c r="C327" s="102">
        <v>43175</v>
      </c>
      <c r="D327" s="108">
        <v>400000</v>
      </c>
      <c r="E327" s="101" t="s">
        <v>542</v>
      </c>
      <c r="F327" s="106">
        <v>50</v>
      </c>
      <c r="G327" s="101" t="str">
        <f>VLOOKUP(F327,Plan1!A$1:I$240,3,FALSE)</f>
        <v>DISJUNTOR BAIXA TENSÃO, BIPOLAR DE 30 AMPERES MODELO NEMA.</v>
      </c>
      <c r="H327" s="106" t="s">
        <v>543</v>
      </c>
      <c r="I327" s="106">
        <v>10</v>
      </c>
      <c r="J327" s="107">
        <f>VLOOKUP(F327,Plan1!A$1:I$240,8,FALSE)</f>
        <v>37.700000000000003</v>
      </c>
      <c r="K327" s="107">
        <f t="shared" ref="K327:K335" si="25">I327*J327</f>
        <v>377</v>
      </c>
      <c r="L327" s="109">
        <v>42937</v>
      </c>
      <c r="M327" s="106" t="s">
        <v>546</v>
      </c>
      <c r="N327" s="177">
        <v>5</v>
      </c>
      <c r="O327" s="107">
        <f>N327*J327</f>
        <v>188.5</v>
      </c>
      <c r="P327" s="109">
        <v>42999</v>
      </c>
      <c r="Q327" s="106">
        <v>6</v>
      </c>
      <c r="R327" s="101" t="s">
        <v>588</v>
      </c>
    </row>
    <row r="328" spans="1:18" ht="30" x14ac:dyDescent="0.25">
      <c r="A328" s="106" t="s">
        <v>253</v>
      </c>
      <c r="B328" s="101" t="s">
        <v>254</v>
      </c>
      <c r="C328" s="102">
        <v>43175</v>
      </c>
      <c r="D328" s="108">
        <v>400000</v>
      </c>
      <c r="E328" s="101" t="s">
        <v>542</v>
      </c>
      <c r="F328" s="106">
        <v>51</v>
      </c>
      <c r="G328" s="101" t="str">
        <f>VLOOKUP(F328,Plan1!A$1:I$240,3,FALSE)</f>
        <v>DISJUNTOR BAIXA TENSÃO, BIPOLAR DE 40 AMPERES MODELO DIN.</v>
      </c>
      <c r="H328" s="106" t="s">
        <v>543</v>
      </c>
      <c r="I328" s="106">
        <v>10</v>
      </c>
      <c r="J328" s="107">
        <f>VLOOKUP(F328,Plan1!A$1:I$240,8,FALSE)</f>
        <v>17.45</v>
      </c>
      <c r="K328" s="107">
        <f t="shared" si="25"/>
        <v>174.5</v>
      </c>
      <c r="L328" s="109">
        <v>42937</v>
      </c>
      <c r="M328" s="106" t="s">
        <v>554</v>
      </c>
      <c r="N328" s="177">
        <v>10</v>
      </c>
      <c r="O328" s="107">
        <f>N328*J328</f>
        <v>174.5</v>
      </c>
      <c r="P328" s="109" t="s">
        <v>506</v>
      </c>
      <c r="Q328" s="109" t="s">
        <v>250</v>
      </c>
      <c r="R328" s="101" t="s">
        <v>588</v>
      </c>
    </row>
    <row r="329" spans="1:18" ht="30" x14ac:dyDescent="0.25">
      <c r="A329" s="106" t="s">
        <v>253</v>
      </c>
      <c r="B329" s="101" t="s">
        <v>254</v>
      </c>
      <c r="C329" s="102">
        <v>43175</v>
      </c>
      <c r="D329" s="108">
        <v>400000</v>
      </c>
      <c r="E329" s="101" t="s">
        <v>542</v>
      </c>
      <c r="F329" s="106">
        <v>52</v>
      </c>
      <c r="G329" s="101" t="str">
        <f>VLOOKUP(F329,Plan1!A$1:I$240,3,FALSE)</f>
        <v>DISJUNTOR BAIXA TENSÃO, BIPOLAR DE 40 AMPERES TIPO NEMA.</v>
      </c>
      <c r="H329" s="106" t="s">
        <v>543</v>
      </c>
      <c r="I329" s="106">
        <v>10</v>
      </c>
      <c r="J329" s="107">
        <f>VLOOKUP(F329,Plan1!A$1:I$240,8,FALSE)</f>
        <v>41</v>
      </c>
      <c r="K329" s="107">
        <f t="shared" si="25"/>
        <v>410</v>
      </c>
      <c r="L329" s="109">
        <v>42937</v>
      </c>
      <c r="M329" s="106" t="s">
        <v>546</v>
      </c>
      <c r="N329" s="177">
        <v>10</v>
      </c>
      <c r="O329" s="107">
        <f>N329*J329</f>
        <v>410</v>
      </c>
      <c r="P329" s="109">
        <v>42999</v>
      </c>
      <c r="Q329" s="106">
        <v>6</v>
      </c>
      <c r="R329" s="101" t="s">
        <v>588</v>
      </c>
    </row>
    <row r="330" spans="1:18" ht="30" x14ac:dyDescent="0.25">
      <c r="A330" s="106" t="s">
        <v>253</v>
      </c>
      <c r="B330" s="101" t="s">
        <v>254</v>
      </c>
      <c r="C330" s="102">
        <v>43175</v>
      </c>
      <c r="D330" s="108">
        <v>400000</v>
      </c>
      <c r="E330" s="101" t="s">
        <v>542</v>
      </c>
      <c r="F330" s="106">
        <v>53</v>
      </c>
      <c r="G330" s="101" t="str">
        <f>VLOOKUP(F330,Plan1!A$1:I$240,3,FALSE)</f>
        <v>DISJUNTOR BAIXA TENSÃO, MONOPOLAR DE 20 A, MODELO MINI.</v>
      </c>
      <c r="H330" s="106" t="s">
        <v>543</v>
      </c>
      <c r="I330" s="106">
        <v>10</v>
      </c>
      <c r="J330" s="107">
        <f>VLOOKUP(F330,Plan1!A$1:I$240,8,FALSE)</f>
        <v>4.82</v>
      </c>
      <c r="K330" s="107">
        <f t="shared" si="25"/>
        <v>48.2</v>
      </c>
      <c r="L330" s="109">
        <v>42937</v>
      </c>
      <c r="M330" s="106" t="s">
        <v>554</v>
      </c>
      <c r="N330" s="177">
        <v>10</v>
      </c>
      <c r="O330" s="107">
        <f>N330*J330</f>
        <v>48.2</v>
      </c>
      <c r="P330" s="109" t="s">
        <v>506</v>
      </c>
      <c r="Q330" s="109" t="s">
        <v>250</v>
      </c>
      <c r="R330" s="101" t="s">
        <v>588</v>
      </c>
    </row>
    <row r="331" spans="1:18" ht="30" x14ac:dyDescent="0.25">
      <c r="A331" s="106" t="s">
        <v>253</v>
      </c>
      <c r="B331" s="101" t="s">
        <v>254</v>
      </c>
      <c r="C331" s="102">
        <v>43175</v>
      </c>
      <c r="D331" s="108">
        <v>400000</v>
      </c>
      <c r="E331" s="101" t="s">
        <v>542</v>
      </c>
      <c r="F331" s="106">
        <v>56</v>
      </c>
      <c r="G331" s="101" t="str">
        <f>VLOOKUP(F331,Plan1!A$1:I$240,3,FALSE)</f>
        <v>DISJUNTOR BAIXA TENSÃO, MONOPOLAR DE 32AMPERES TIPO DIN.</v>
      </c>
      <c r="H331" s="106" t="s">
        <v>543</v>
      </c>
      <c r="I331" s="106">
        <v>10</v>
      </c>
      <c r="J331" s="107">
        <f>VLOOKUP(F331,Plan1!A$1:I$240,8,FALSE)</f>
        <v>4.3</v>
      </c>
      <c r="K331" s="107">
        <f t="shared" si="25"/>
        <v>43</v>
      </c>
      <c r="L331" s="109">
        <v>42937</v>
      </c>
      <c r="M331" s="106" t="s">
        <v>556</v>
      </c>
      <c r="N331" s="177">
        <v>10</v>
      </c>
      <c r="O331" s="107">
        <f t="shared" ref="O331:O333" si="26">N331*J331</f>
        <v>43</v>
      </c>
      <c r="P331" s="109">
        <v>42977</v>
      </c>
      <c r="Q331" s="106">
        <v>14</v>
      </c>
      <c r="R331" s="101" t="s">
        <v>588</v>
      </c>
    </row>
    <row r="332" spans="1:18" ht="30" x14ac:dyDescent="0.25">
      <c r="A332" s="106" t="s">
        <v>253</v>
      </c>
      <c r="B332" s="101" t="s">
        <v>254</v>
      </c>
      <c r="C332" s="102">
        <v>43175</v>
      </c>
      <c r="D332" s="108">
        <v>400000</v>
      </c>
      <c r="E332" s="101" t="s">
        <v>542</v>
      </c>
      <c r="F332" s="106">
        <v>67</v>
      </c>
      <c r="G332" s="101" t="str">
        <f>VLOOKUP(F332,Plan1!A$1:I$240,3,FALSE)</f>
        <v>DISJUNTOR, BAIXA TENSÃO, TRIPOLAR DE 150 AMPERES, MODELO NEMA.</v>
      </c>
      <c r="H332" s="106" t="s">
        <v>543</v>
      </c>
      <c r="I332" s="106">
        <v>10</v>
      </c>
      <c r="J332" s="107">
        <f>VLOOKUP(F332,Plan1!A$1:I$240,8,FALSE)</f>
        <v>217.47</v>
      </c>
      <c r="K332" s="107">
        <f t="shared" si="25"/>
        <v>2174.6999999999998</v>
      </c>
      <c r="L332" s="109">
        <v>42937</v>
      </c>
      <c r="M332" s="106" t="s">
        <v>556</v>
      </c>
      <c r="N332" s="177">
        <v>10</v>
      </c>
      <c r="O332" s="107">
        <f t="shared" si="26"/>
        <v>2174.6999999999998</v>
      </c>
      <c r="P332" s="109">
        <v>42977</v>
      </c>
      <c r="Q332" s="106">
        <v>14</v>
      </c>
      <c r="R332" s="101" t="s">
        <v>588</v>
      </c>
    </row>
    <row r="333" spans="1:18" ht="30" x14ac:dyDescent="0.25">
      <c r="A333" s="106" t="s">
        <v>253</v>
      </c>
      <c r="B333" s="101" t="s">
        <v>254</v>
      </c>
      <c r="C333" s="102">
        <v>43175</v>
      </c>
      <c r="D333" s="108">
        <v>400000</v>
      </c>
      <c r="E333" s="101" t="s">
        <v>542</v>
      </c>
      <c r="F333" s="106">
        <v>68</v>
      </c>
      <c r="G333" s="101" t="str">
        <f>VLOOKUP(F333,Plan1!A$1:I$240,3,FALSE)</f>
        <v>DISJUNTOR, BAIXA TENSÃO, TRIPOLAR DE 200 AMPERES, MODELO CAIXA MOLDADA.</v>
      </c>
      <c r="H333" s="106" t="s">
        <v>543</v>
      </c>
      <c r="I333" s="106">
        <v>10</v>
      </c>
      <c r="J333" s="107">
        <f>VLOOKUP(F333,Plan1!A$1:I$240,8,FALSE)</f>
        <v>199</v>
      </c>
      <c r="K333" s="107">
        <f t="shared" si="25"/>
        <v>1990</v>
      </c>
      <c r="L333" s="109">
        <v>42937</v>
      </c>
      <c r="M333" s="106" t="s">
        <v>556</v>
      </c>
      <c r="N333" s="177">
        <v>10</v>
      </c>
      <c r="O333" s="107">
        <f t="shared" si="26"/>
        <v>1990</v>
      </c>
      <c r="P333" s="109">
        <v>42977</v>
      </c>
      <c r="Q333" s="106">
        <v>14</v>
      </c>
      <c r="R333" s="101" t="s">
        <v>588</v>
      </c>
    </row>
    <row r="334" spans="1:18" ht="30" x14ac:dyDescent="0.25">
      <c r="A334" s="106" t="s">
        <v>253</v>
      </c>
      <c r="B334" s="101" t="s">
        <v>254</v>
      </c>
      <c r="C334" s="102">
        <v>43175</v>
      </c>
      <c r="D334" s="108">
        <v>400000</v>
      </c>
      <c r="E334" s="101" t="s">
        <v>542</v>
      </c>
      <c r="F334" s="106">
        <v>89</v>
      </c>
      <c r="G334" s="101" t="str">
        <f>VLOOKUP(F334,Plan1!A$1:I$240,3,FALSE)</f>
        <v>EXTENSÃO 20 AMPERES, 20 METROS, CABO PP, 3 ENTRADAS</v>
      </c>
      <c r="H334" s="106" t="s">
        <v>543</v>
      </c>
      <c r="I334" s="106">
        <v>1</v>
      </c>
      <c r="J334" s="107">
        <f>VLOOKUP(F334,Plan1!A$1:I$240,8,FALSE)</f>
        <v>94.99</v>
      </c>
      <c r="K334" s="107">
        <f t="shared" si="25"/>
        <v>94.99</v>
      </c>
      <c r="L334" s="106" t="s">
        <v>250</v>
      </c>
      <c r="M334" s="106" t="s">
        <v>250</v>
      </c>
      <c r="N334" s="177" t="s">
        <v>250</v>
      </c>
      <c r="O334" s="107" t="s">
        <v>250</v>
      </c>
      <c r="P334" s="109" t="s">
        <v>250</v>
      </c>
      <c r="Q334" s="109" t="s">
        <v>250</v>
      </c>
      <c r="R334" s="101" t="s">
        <v>544</v>
      </c>
    </row>
    <row r="335" spans="1:18" s="187" customFormat="1" ht="26.25" customHeight="1" x14ac:dyDescent="0.25">
      <c r="A335" s="180" t="s">
        <v>253</v>
      </c>
      <c r="B335" s="181" t="s">
        <v>254</v>
      </c>
      <c r="C335" s="182">
        <v>43175</v>
      </c>
      <c r="D335" s="183">
        <v>400000</v>
      </c>
      <c r="E335" s="181" t="s">
        <v>542</v>
      </c>
      <c r="F335" s="180">
        <v>90</v>
      </c>
      <c r="G335" s="181" t="str">
        <f>VLOOKUP(F335,Plan1!A$1:I$240,3,FALSE)</f>
        <v>FIO ELETRICO, TIPO FLEXÍVEL, BITOLA 10 MM</v>
      </c>
      <c r="H335" s="180" t="s">
        <v>543</v>
      </c>
      <c r="I335" s="180">
        <v>1</v>
      </c>
      <c r="J335" s="184">
        <f>VLOOKUP(F335,Plan1!A$1:I$240,8,FALSE)</f>
        <v>261.79000000000002</v>
      </c>
      <c r="K335" s="184">
        <f t="shared" si="25"/>
        <v>261.79000000000002</v>
      </c>
      <c r="L335" s="185">
        <v>42961</v>
      </c>
      <c r="M335" s="185" t="s">
        <v>575</v>
      </c>
      <c r="N335" s="186">
        <v>1</v>
      </c>
      <c r="O335" s="107">
        <f>N335*J335</f>
        <v>261.79000000000002</v>
      </c>
      <c r="P335" s="103">
        <v>43005</v>
      </c>
      <c r="Q335" s="101">
        <v>4821</v>
      </c>
      <c r="R335" s="181" t="s">
        <v>588</v>
      </c>
    </row>
    <row r="336" spans="1:18" ht="30" x14ac:dyDescent="0.25">
      <c r="A336" s="180" t="s">
        <v>253</v>
      </c>
      <c r="B336" s="181" t="s">
        <v>254</v>
      </c>
      <c r="C336" s="182">
        <v>43175</v>
      </c>
      <c r="D336" s="183">
        <v>240000</v>
      </c>
      <c r="E336" s="181" t="s">
        <v>531</v>
      </c>
      <c r="F336" s="180">
        <v>13</v>
      </c>
      <c r="G336" s="181" t="str">
        <f>VLOOKUP(F336,'[2]Controle de saldo'!$1:$1048576,3,FALSE)</f>
        <v>BUCHA CLAMP PARA FIXAÇÃO DE FIOS 8M PACOTE 50 UNIDADES</v>
      </c>
      <c r="H336" s="106" t="s">
        <v>592</v>
      </c>
      <c r="I336" s="180">
        <v>5</v>
      </c>
      <c r="J336" s="184">
        <v>9.1</v>
      </c>
      <c r="K336" s="107">
        <f>J336*I336</f>
        <v>45.5</v>
      </c>
      <c r="L336" s="109">
        <v>43039</v>
      </c>
      <c r="M336" s="106" t="s">
        <v>627</v>
      </c>
      <c r="N336" s="186">
        <v>3</v>
      </c>
      <c r="O336" s="107">
        <f>N336*J336</f>
        <v>27.299999999999997</v>
      </c>
      <c r="P336" s="109">
        <v>43117</v>
      </c>
      <c r="Q336" s="106">
        <v>19675</v>
      </c>
      <c r="R336" s="101" t="s">
        <v>588</v>
      </c>
    </row>
    <row r="337" spans="1:18" ht="30" x14ac:dyDescent="0.25">
      <c r="A337" s="180" t="s">
        <v>253</v>
      </c>
      <c r="B337" s="181" t="s">
        <v>254</v>
      </c>
      <c r="C337" s="182">
        <v>43175</v>
      </c>
      <c r="D337" s="183">
        <v>240000</v>
      </c>
      <c r="E337" s="181" t="s">
        <v>531</v>
      </c>
      <c r="F337" s="180">
        <v>32</v>
      </c>
      <c r="G337" s="181" t="str">
        <f>VLOOKUP(F337,'[2]Controle de saldo'!$1:$1048576,3,FALSE)</f>
        <v>CALHA DUPLA PARA LÂMPADA FLUORESCENTE DE 40 W, LISA.</v>
      </c>
      <c r="H337" s="106" t="s">
        <v>592</v>
      </c>
      <c r="I337" s="180">
        <v>15</v>
      </c>
      <c r="J337" s="184">
        <v>9.74</v>
      </c>
      <c r="K337" s="107">
        <f t="shared" ref="K337:K338" si="27">J337*I337</f>
        <v>146.1</v>
      </c>
      <c r="L337" s="109">
        <v>43039</v>
      </c>
      <c r="M337" s="106" t="s">
        <v>626</v>
      </c>
      <c r="N337" s="180">
        <v>15</v>
      </c>
      <c r="O337" s="107">
        <f t="shared" ref="O337:O386" si="28">N337*J337</f>
        <v>146.1</v>
      </c>
      <c r="P337" s="109">
        <v>43157</v>
      </c>
      <c r="Q337" s="106">
        <v>2634</v>
      </c>
      <c r="R337" s="101" t="s">
        <v>588</v>
      </c>
    </row>
    <row r="338" spans="1:18" ht="30" x14ac:dyDescent="0.25">
      <c r="A338" s="180" t="s">
        <v>253</v>
      </c>
      <c r="B338" s="181" t="s">
        <v>254</v>
      </c>
      <c r="C338" s="182">
        <v>43175</v>
      </c>
      <c r="D338" s="183">
        <v>240000</v>
      </c>
      <c r="E338" s="181" t="s">
        <v>531</v>
      </c>
      <c r="F338" s="180">
        <v>91</v>
      </c>
      <c r="G338" s="181" t="str">
        <f>VLOOKUP(F338,'[2]Controle de saldo'!$1:$1048576,3,FALSE)</f>
        <v>FIO ELETRICO, TIPO FLEXÍVEL, BITOLA 6 MM</v>
      </c>
      <c r="H338" s="106" t="s">
        <v>592</v>
      </c>
      <c r="I338" s="180">
        <v>1</v>
      </c>
      <c r="J338" s="184">
        <v>152.82</v>
      </c>
      <c r="K338" s="107">
        <f t="shared" si="27"/>
        <v>152.82</v>
      </c>
      <c r="L338" s="109">
        <v>43039</v>
      </c>
      <c r="M338" s="106" t="s">
        <v>655</v>
      </c>
      <c r="N338" s="106">
        <v>1</v>
      </c>
      <c r="O338" s="107">
        <f t="shared" si="28"/>
        <v>152.82</v>
      </c>
      <c r="P338" s="109">
        <v>43118</v>
      </c>
      <c r="Q338" s="106">
        <v>2313</v>
      </c>
      <c r="R338" s="101" t="s">
        <v>588</v>
      </c>
    </row>
    <row r="339" spans="1:18" ht="30" x14ac:dyDescent="0.25">
      <c r="A339" s="180" t="s">
        <v>253</v>
      </c>
      <c r="B339" s="181" t="s">
        <v>254</v>
      </c>
      <c r="C339" s="182">
        <v>43175</v>
      </c>
      <c r="D339" s="183">
        <v>240000</v>
      </c>
      <c r="E339" s="181" t="s">
        <v>531</v>
      </c>
      <c r="F339" s="180">
        <v>94</v>
      </c>
      <c r="G339" s="181" t="str">
        <f>VLOOKUP(F339,'[2]Controle de saldo'!$1:$1048576,3,FALSE)</f>
        <v>FIO FLEXÍVEL PARALELO, BITOLA 4. MM² (2 X 4 MM²), ROLO COM 100 METROS.</v>
      </c>
      <c r="H339" s="106" t="s">
        <v>592</v>
      </c>
      <c r="I339" s="180">
        <v>1</v>
      </c>
      <c r="J339" s="184">
        <v>209.85</v>
      </c>
      <c r="K339" s="107">
        <f>J339*I339</f>
        <v>209.85</v>
      </c>
      <c r="L339" s="109">
        <v>43039</v>
      </c>
      <c r="M339" s="106" t="s">
        <v>631</v>
      </c>
      <c r="N339" s="106">
        <v>1</v>
      </c>
      <c r="O339" s="107">
        <f t="shared" si="28"/>
        <v>209.85</v>
      </c>
      <c r="P339" s="109">
        <v>43116</v>
      </c>
      <c r="Q339" s="106">
        <v>345</v>
      </c>
      <c r="R339" s="101" t="s">
        <v>588</v>
      </c>
    </row>
    <row r="340" spans="1:18" ht="60" x14ac:dyDescent="0.25">
      <c r="A340" s="180" t="s">
        <v>253</v>
      </c>
      <c r="B340" s="181" t="s">
        <v>254</v>
      </c>
      <c r="C340" s="182">
        <v>43175</v>
      </c>
      <c r="D340" s="183">
        <v>100300</v>
      </c>
      <c r="E340" s="101" t="s">
        <v>508</v>
      </c>
      <c r="F340" s="106">
        <v>24</v>
      </c>
      <c r="G340" s="188" t="s">
        <v>269</v>
      </c>
      <c r="H340" s="106" t="s">
        <v>593</v>
      </c>
      <c r="I340" s="180">
        <v>2000</v>
      </c>
      <c r="J340" s="184">
        <v>5.55</v>
      </c>
      <c r="K340" s="107">
        <f>J340*I340</f>
        <v>11100</v>
      </c>
      <c r="L340" s="109">
        <v>43039</v>
      </c>
      <c r="M340" s="106" t="s">
        <v>628</v>
      </c>
      <c r="N340" s="106">
        <v>2000</v>
      </c>
      <c r="O340" s="107">
        <f t="shared" si="28"/>
        <v>11100</v>
      </c>
      <c r="P340" s="109">
        <v>43123</v>
      </c>
      <c r="Q340" s="106">
        <v>4855</v>
      </c>
      <c r="R340" s="101" t="s">
        <v>588</v>
      </c>
    </row>
    <row r="341" spans="1:18" ht="45" x14ac:dyDescent="0.25">
      <c r="A341" s="180" t="s">
        <v>253</v>
      </c>
      <c r="B341" s="181" t="s">
        <v>254</v>
      </c>
      <c r="C341" s="182">
        <v>43175</v>
      </c>
      <c r="D341" s="183">
        <v>100300</v>
      </c>
      <c r="E341" s="101" t="s">
        <v>508</v>
      </c>
      <c r="F341" s="106">
        <v>40</v>
      </c>
      <c r="G341" s="188" t="s">
        <v>275</v>
      </c>
      <c r="H341" s="106" t="s">
        <v>593</v>
      </c>
      <c r="I341" s="180">
        <v>50</v>
      </c>
      <c r="J341" s="184">
        <v>187.64</v>
      </c>
      <c r="K341" s="107">
        <f t="shared" ref="K341:K348" si="29">J341*I341</f>
        <v>9382</v>
      </c>
      <c r="L341" s="109">
        <v>43039</v>
      </c>
      <c r="M341" s="106" t="s">
        <v>629</v>
      </c>
      <c r="N341" s="177">
        <v>5</v>
      </c>
      <c r="O341" s="107">
        <f t="shared" si="28"/>
        <v>938.19999999999993</v>
      </c>
      <c r="P341" s="106">
        <v>2846</v>
      </c>
      <c r="Q341" s="109">
        <v>43160</v>
      </c>
      <c r="R341" s="101" t="s">
        <v>588</v>
      </c>
    </row>
    <row r="342" spans="1:18" ht="30" x14ac:dyDescent="0.25">
      <c r="A342" s="180" t="s">
        <v>253</v>
      </c>
      <c r="B342" s="181" t="s">
        <v>254</v>
      </c>
      <c r="C342" s="182">
        <v>43175</v>
      </c>
      <c r="D342" s="183">
        <v>100300</v>
      </c>
      <c r="E342" s="101" t="s">
        <v>508</v>
      </c>
      <c r="F342" s="106">
        <v>113</v>
      </c>
      <c r="G342" s="188" t="s">
        <v>332</v>
      </c>
      <c r="H342" s="106" t="s">
        <v>593</v>
      </c>
      <c r="I342" s="180">
        <v>50</v>
      </c>
      <c r="J342" s="184">
        <v>12.54</v>
      </c>
      <c r="K342" s="107">
        <f t="shared" si="29"/>
        <v>627</v>
      </c>
      <c r="L342" s="109">
        <v>43039</v>
      </c>
      <c r="M342" s="106" t="s">
        <v>629</v>
      </c>
      <c r="N342" s="177">
        <v>50</v>
      </c>
      <c r="O342" s="107">
        <f t="shared" si="28"/>
        <v>627</v>
      </c>
      <c r="P342" s="106">
        <v>2846</v>
      </c>
      <c r="Q342" s="109">
        <v>43160</v>
      </c>
      <c r="R342" s="101" t="s">
        <v>588</v>
      </c>
    </row>
    <row r="343" spans="1:18" ht="30" x14ac:dyDescent="0.25">
      <c r="A343" s="180" t="s">
        <v>253</v>
      </c>
      <c r="B343" s="181" t="s">
        <v>254</v>
      </c>
      <c r="C343" s="182">
        <v>43175</v>
      </c>
      <c r="D343" s="183">
        <v>100300</v>
      </c>
      <c r="E343" s="101" t="s">
        <v>508</v>
      </c>
      <c r="F343" s="106">
        <v>154</v>
      </c>
      <c r="G343" s="188" t="s">
        <v>351</v>
      </c>
      <c r="H343" s="106" t="s">
        <v>593</v>
      </c>
      <c r="I343" s="180">
        <v>100</v>
      </c>
      <c r="J343" s="184">
        <v>11.82</v>
      </c>
      <c r="K343" s="107">
        <f t="shared" si="29"/>
        <v>1182</v>
      </c>
      <c r="L343" s="109">
        <v>43039</v>
      </c>
      <c r="M343" s="106" t="s">
        <v>630</v>
      </c>
      <c r="N343" s="177">
        <v>82</v>
      </c>
      <c r="O343" s="107">
        <f t="shared" si="28"/>
        <v>969.24</v>
      </c>
      <c r="P343" s="198">
        <v>43136</v>
      </c>
      <c r="Q343" s="106" t="s">
        <v>714</v>
      </c>
      <c r="R343" s="101" t="s">
        <v>588</v>
      </c>
    </row>
    <row r="344" spans="1:18" ht="45" x14ac:dyDescent="0.25">
      <c r="A344" s="180" t="s">
        <v>253</v>
      </c>
      <c r="B344" s="181" t="s">
        <v>254</v>
      </c>
      <c r="C344" s="182">
        <v>43175</v>
      </c>
      <c r="D344" s="183">
        <v>100300</v>
      </c>
      <c r="E344" s="101" t="s">
        <v>508</v>
      </c>
      <c r="F344" s="106">
        <v>158</v>
      </c>
      <c r="G344" s="188" t="s">
        <v>354</v>
      </c>
      <c r="H344" s="106" t="s">
        <v>593</v>
      </c>
      <c r="I344" s="180">
        <v>200</v>
      </c>
      <c r="J344" s="184">
        <v>40.51</v>
      </c>
      <c r="K344" s="107">
        <f t="shared" si="29"/>
        <v>8102</v>
      </c>
      <c r="L344" s="109">
        <v>43039</v>
      </c>
      <c r="M344" s="106" t="s">
        <v>627</v>
      </c>
      <c r="N344" s="180">
        <v>200</v>
      </c>
      <c r="O344" s="107">
        <f t="shared" si="28"/>
        <v>8102</v>
      </c>
      <c r="P344" s="109">
        <v>43117</v>
      </c>
      <c r="Q344" s="106">
        <v>19675</v>
      </c>
      <c r="R344" s="101" t="s">
        <v>588</v>
      </c>
    </row>
    <row r="345" spans="1:18" ht="45" x14ac:dyDescent="0.25">
      <c r="A345" s="180" t="s">
        <v>253</v>
      </c>
      <c r="B345" s="181" t="s">
        <v>254</v>
      </c>
      <c r="C345" s="182">
        <v>43175</v>
      </c>
      <c r="D345" s="183">
        <v>100300</v>
      </c>
      <c r="E345" s="101" t="s">
        <v>508</v>
      </c>
      <c r="F345" s="106">
        <v>159</v>
      </c>
      <c r="G345" s="188" t="s">
        <v>355</v>
      </c>
      <c r="H345" s="106" t="s">
        <v>593</v>
      </c>
      <c r="I345" s="180">
        <v>200</v>
      </c>
      <c r="J345" s="184">
        <v>40.51</v>
      </c>
      <c r="K345" s="107">
        <f t="shared" si="29"/>
        <v>8102</v>
      </c>
      <c r="L345" s="109">
        <v>43039</v>
      </c>
      <c r="M345" s="106" t="s">
        <v>627</v>
      </c>
      <c r="N345" s="180">
        <v>200</v>
      </c>
      <c r="O345" s="107">
        <f t="shared" si="28"/>
        <v>8102</v>
      </c>
      <c r="P345" s="109">
        <v>43117</v>
      </c>
      <c r="Q345" s="106">
        <v>19675</v>
      </c>
      <c r="R345" s="101" t="s">
        <v>588</v>
      </c>
    </row>
    <row r="346" spans="1:18" ht="45" x14ac:dyDescent="0.25">
      <c r="A346" s="180" t="s">
        <v>253</v>
      </c>
      <c r="B346" s="181" t="s">
        <v>254</v>
      </c>
      <c r="C346" s="182">
        <v>43175</v>
      </c>
      <c r="D346" s="183">
        <v>100300</v>
      </c>
      <c r="E346" s="101" t="s">
        <v>508</v>
      </c>
      <c r="F346" s="106">
        <v>160</v>
      </c>
      <c r="G346" s="188" t="s">
        <v>356</v>
      </c>
      <c r="H346" s="106" t="s">
        <v>593</v>
      </c>
      <c r="I346" s="180">
        <v>60</v>
      </c>
      <c r="J346" s="184">
        <v>60</v>
      </c>
      <c r="K346" s="107">
        <f t="shared" si="29"/>
        <v>3600</v>
      </c>
      <c r="L346" s="109">
        <v>43039</v>
      </c>
      <c r="M346" s="106" t="s">
        <v>627</v>
      </c>
      <c r="N346" s="180">
        <v>60</v>
      </c>
      <c r="O346" s="107">
        <f t="shared" si="28"/>
        <v>3600</v>
      </c>
      <c r="P346" s="109">
        <v>43117</v>
      </c>
      <c r="Q346" s="106">
        <v>19675</v>
      </c>
      <c r="R346" s="101" t="s">
        <v>588</v>
      </c>
    </row>
    <row r="347" spans="1:18" ht="45" x14ac:dyDescent="0.25">
      <c r="A347" s="180" t="s">
        <v>253</v>
      </c>
      <c r="B347" s="181" t="s">
        <v>254</v>
      </c>
      <c r="C347" s="182">
        <v>43175</v>
      </c>
      <c r="D347" s="183">
        <v>100300</v>
      </c>
      <c r="E347" s="101" t="s">
        <v>508</v>
      </c>
      <c r="F347" s="106">
        <v>157</v>
      </c>
      <c r="G347" s="188" t="s">
        <v>353</v>
      </c>
      <c r="H347" s="106" t="s">
        <v>593</v>
      </c>
      <c r="I347" s="180">
        <v>60</v>
      </c>
      <c r="J347" s="184">
        <v>54.35</v>
      </c>
      <c r="K347" s="107">
        <f t="shared" si="29"/>
        <v>3261</v>
      </c>
      <c r="L347" s="109">
        <v>43039</v>
      </c>
      <c r="M347" s="106" t="s">
        <v>627</v>
      </c>
      <c r="N347" s="180">
        <v>60</v>
      </c>
      <c r="O347" s="107">
        <f t="shared" si="28"/>
        <v>3261</v>
      </c>
      <c r="P347" s="109">
        <v>43117</v>
      </c>
      <c r="Q347" s="106">
        <v>19675</v>
      </c>
      <c r="R347" s="101" t="s">
        <v>588</v>
      </c>
    </row>
    <row r="348" spans="1:18" ht="75" x14ac:dyDescent="0.25">
      <c r="A348" s="180" t="s">
        <v>253</v>
      </c>
      <c r="B348" s="181" t="s">
        <v>254</v>
      </c>
      <c r="C348" s="182">
        <v>43175</v>
      </c>
      <c r="D348" s="183">
        <v>120200</v>
      </c>
      <c r="E348" s="101" t="s">
        <v>513</v>
      </c>
      <c r="F348" s="106">
        <v>81</v>
      </c>
      <c r="G348" s="188" t="s">
        <v>305</v>
      </c>
      <c r="H348" s="106" t="s">
        <v>594</v>
      </c>
      <c r="I348" s="106">
        <v>1</v>
      </c>
      <c r="J348" s="107">
        <v>278</v>
      </c>
      <c r="K348" s="107">
        <f t="shared" si="29"/>
        <v>278</v>
      </c>
      <c r="L348" s="109">
        <v>43039</v>
      </c>
      <c r="M348" s="106" t="s">
        <v>627</v>
      </c>
      <c r="N348" s="106">
        <v>1</v>
      </c>
      <c r="O348" s="107">
        <f t="shared" si="28"/>
        <v>278</v>
      </c>
      <c r="P348" s="109">
        <v>43117</v>
      </c>
      <c r="Q348" s="106">
        <v>19675</v>
      </c>
      <c r="R348" s="101" t="s">
        <v>588</v>
      </c>
    </row>
    <row r="349" spans="1:18" ht="30" x14ac:dyDescent="0.25">
      <c r="A349" s="180" t="s">
        <v>253</v>
      </c>
      <c r="B349" s="181" t="s">
        <v>254</v>
      </c>
      <c r="C349" s="182">
        <v>43175</v>
      </c>
      <c r="D349" s="183">
        <v>120200</v>
      </c>
      <c r="E349" s="101" t="s">
        <v>513</v>
      </c>
      <c r="F349" s="106">
        <v>91</v>
      </c>
      <c r="G349" s="188" t="s">
        <v>313</v>
      </c>
      <c r="H349" s="106" t="s">
        <v>594</v>
      </c>
      <c r="I349" s="106">
        <v>3</v>
      </c>
      <c r="J349" s="107">
        <v>152.82</v>
      </c>
      <c r="K349" s="107">
        <f>J349*I349</f>
        <v>458.46</v>
      </c>
      <c r="L349" s="109">
        <v>43039</v>
      </c>
      <c r="M349" s="106" t="s">
        <v>655</v>
      </c>
      <c r="N349" s="106">
        <v>3</v>
      </c>
      <c r="O349" s="107">
        <f t="shared" si="28"/>
        <v>458.46</v>
      </c>
      <c r="P349" s="109">
        <v>43118</v>
      </c>
      <c r="Q349" s="106">
        <v>2313</v>
      </c>
      <c r="R349" s="101" t="s">
        <v>588</v>
      </c>
    </row>
    <row r="350" spans="1:18" ht="30" x14ac:dyDescent="0.25">
      <c r="A350" s="180" t="s">
        <v>253</v>
      </c>
      <c r="B350" s="181" t="s">
        <v>254</v>
      </c>
      <c r="C350" s="182">
        <v>43175</v>
      </c>
      <c r="D350" s="183">
        <v>160101</v>
      </c>
      <c r="E350" s="101" t="s">
        <v>595</v>
      </c>
      <c r="F350" s="106">
        <v>59</v>
      </c>
      <c r="G350" s="188" t="str">
        <f>VLOOKUP(F350,'[2]Controle de saldo'!$1:$1048576,3,FALSE)</f>
        <v>DISJUNTOR BAIXA TENSÃO, TRIPOLAR DE 20 AMPERES TIPO DIN.</v>
      </c>
      <c r="H350" s="106" t="s">
        <v>596</v>
      </c>
      <c r="I350" s="106">
        <v>4</v>
      </c>
      <c r="J350" s="107">
        <v>22.93</v>
      </c>
      <c r="K350" s="107">
        <f t="shared" ref="K350:K397" si="30">J350*I350</f>
        <v>91.72</v>
      </c>
      <c r="L350" s="109">
        <v>43040</v>
      </c>
      <c r="M350" s="106" t="s">
        <v>651</v>
      </c>
      <c r="N350" s="177">
        <v>4</v>
      </c>
      <c r="O350" s="107">
        <f t="shared" si="28"/>
        <v>91.72</v>
      </c>
      <c r="P350" s="101" t="s">
        <v>724</v>
      </c>
      <c r="Q350" s="101" t="s">
        <v>725</v>
      </c>
      <c r="R350" s="101" t="s">
        <v>588</v>
      </c>
    </row>
    <row r="351" spans="1:18" ht="30" x14ac:dyDescent="0.25">
      <c r="A351" s="180" t="s">
        <v>253</v>
      </c>
      <c r="B351" s="181" t="s">
        <v>254</v>
      </c>
      <c r="C351" s="182">
        <v>43175</v>
      </c>
      <c r="D351" s="183">
        <v>160101</v>
      </c>
      <c r="E351" s="101" t="s">
        <v>595</v>
      </c>
      <c r="F351" s="106">
        <v>61</v>
      </c>
      <c r="G351" s="188" t="str">
        <f>VLOOKUP(F351,'[2]Controle de saldo'!$1:$1048576,3,FALSE)</f>
        <v>DISJUNTOR BAIXA TENSÃO, TRIPOLAR DE 30 AMPERES, MODELO NEMA.</v>
      </c>
      <c r="H351" s="106" t="s">
        <v>596</v>
      </c>
      <c r="I351" s="106">
        <v>6</v>
      </c>
      <c r="J351" s="107">
        <v>41.9</v>
      </c>
      <c r="K351" s="107">
        <f t="shared" si="30"/>
        <v>251.39999999999998</v>
      </c>
      <c r="L351" s="109">
        <v>43040</v>
      </c>
      <c r="M351" s="106" t="s">
        <v>652</v>
      </c>
      <c r="N351" s="177">
        <v>6</v>
      </c>
      <c r="O351" s="107">
        <f t="shared" si="28"/>
        <v>251.39999999999998</v>
      </c>
      <c r="P351" s="101" t="s">
        <v>721</v>
      </c>
      <c r="Q351" s="101" t="s">
        <v>722</v>
      </c>
      <c r="R351" s="101" t="s">
        <v>723</v>
      </c>
    </row>
    <row r="352" spans="1:18" ht="30" x14ac:dyDescent="0.25">
      <c r="A352" s="180" t="s">
        <v>253</v>
      </c>
      <c r="B352" s="181" t="s">
        <v>254</v>
      </c>
      <c r="C352" s="182">
        <v>43175</v>
      </c>
      <c r="D352" s="183">
        <v>160101</v>
      </c>
      <c r="E352" s="101" t="s">
        <v>595</v>
      </c>
      <c r="F352" s="106">
        <v>96</v>
      </c>
      <c r="G352" s="188" t="str">
        <f>VLOOKUP(F352,'[2]Controle de saldo'!$1:$1048576,3,FALSE)</f>
        <v>FIO ELETRICO, TIPO FLEXÍVEL, BITOLA 2,50 MM</v>
      </c>
      <c r="H352" s="106" t="s">
        <v>596</v>
      </c>
      <c r="I352" s="106">
        <v>3</v>
      </c>
      <c r="J352" s="107">
        <v>68.989999999999995</v>
      </c>
      <c r="K352" s="107">
        <f t="shared" si="30"/>
        <v>206.96999999999997</v>
      </c>
      <c r="L352" s="109">
        <v>43040</v>
      </c>
      <c r="M352" s="106" t="s">
        <v>650</v>
      </c>
      <c r="N352" s="177">
        <v>3</v>
      </c>
      <c r="O352" s="107">
        <f t="shared" si="28"/>
        <v>206.96999999999997</v>
      </c>
      <c r="P352" s="106" t="s">
        <v>726</v>
      </c>
      <c r="Q352" s="106" t="s">
        <v>727</v>
      </c>
      <c r="R352" s="101" t="s">
        <v>588</v>
      </c>
    </row>
    <row r="353" spans="1:18" ht="30" x14ac:dyDescent="0.25">
      <c r="A353" s="180" t="s">
        <v>253</v>
      </c>
      <c r="B353" s="181" t="s">
        <v>254</v>
      </c>
      <c r="C353" s="182">
        <v>43175</v>
      </c>
      <c r="D353" s="183">
        <v>160101</v>
      </c>
      <c r="E353" s="101" t="s">
        <v>595</v>
      </c>
      <c r="F353" s="106">
        <v>94</v>
      </c>
      <c r="G353" s="188" t="str">
        <f>VLOOKUP(F353,'[2]Controle de saldo'!$1:$1048576,3,FALSE)</f>
        <v>FIO FLEXÍVEL PARALELO, BITOLA 4. MM² (2 X 4 MM²), ROLO COM 100 METROS.</v>
      </c>
      <c r="H353" s="106" t="s">
        <v>596</v>
      </c>
      <c r="I353" s="106">
        <v>3</v>
      </c>
      <c r="J353" s="107">
        <v>209.85</v>
      </c>
      <c r="K353" s="107">
        <f t="shared" si="30"/>
        <v>629.54999999999995</v>
      </c>
      <c r="L353" s="109">
        <v>43040</v>
      </c>
      <c r="M353" s="106" t="s">
        <v>649</v>
      </c>
      <c r="N353" s="177">
        <v>3</v>
      </c>
      <c r="O353" s="107">
        <f t="shared" si="28"/>
        <v>629.54999999999995</v>
      </c>
      <c r="P353" s="109">
        <v>43116</v>
      </c>
      <c r="Q353" s="106">
        <v>346</v>
      </c>
      <c r="R353" s="101" t="s">
        <v>588</v>
      </c>
    </row>
    <row r="354" spans="1:18" ht="60" x14ac:dyDescent="0.25">
      <c r="A354" s="180" t="s">
        <v>253</v>
      </c>
      <c r="B354" s="181" t="s">
        <v>254</v>
      </c>
      <c r="C354" s="182">
        <v>43175</v>
      </c>
      <c r="D354" s="183">
        <v>160101</v>
      </c>
      <c r="E354" s="101" t="s">
        <v>595</v>
      </c>
      <c r="F354" s="106">
        <v>123</v>
      </c>
      <c r="G354" s="188" t="str">
        <f>VLOOKUP(F354,'[2]Controle de saldo'!$1:$1048576,3,FALSE)</f>
        <v>INTERRUPTOR, TIPO SOBREPOR, QUANTIDADE PÓLOS 2 UN, QUANTIDADE SEÇÕES 1 UN, QUANTIDADE ALAVANCAS 2 UN, CARACTERÍSTICAS ADICIONAIS ESPELHO</v>
      </c>
      <c r="H354" s="106" t="s">
        <v>596</v>
      </c>
      <c r="I354" s="106">
        <v>4</v>
      </c>
      <c r="J354" s="107">
        <v>3.37</v>
      </c>
      <c r="K354" s="107">
        <f t="shared" si="30"/>
        <v>13.48</v>
      </c>
      <c r="L354" s="109">
        <v>43040</v>
      </c>
      <c r="M354" s="106" t="s">
        <v>648</v>
      </c>
      <c r="N354" s="177">
        <v>4</v>
      </c>
      <c r="O354" s="107">
        <f t="shared" si="28"/>
        <v>13.48</v>
      </c>
      <c r="P354" s="106" t="s">
        <v>726</v>
      </c>
      <c r="Q354" s="106" t="s">
        <v>728</v>
      </c>
      <c r="R354" s="101" t="s">
        <v>588</v>
      </c>
    </row>
    <row r="355" spans="1:18" ht="30" x14ac:dyDescent="0.25">
      <c r="A355" s="180" t="s">
        <v>253</v>
      </c>
      <c r="B355" s="181" t="s">
        <v>254</v>
      </c>
      <c r="C355" s="182">
        <v>43175</v>
      </c>
      <c r="D355" s="183">
        <v>160101</v>
      </c>
      <c r="E355" s="101" t="s">
        <v>595</v>
      </c>
      <c r="F355" s="106">
        <v>131</v>
      </c>
      <c r="G355" s="188" t="str">
        <f>VLOOKUP(F355,'[2]Controle de saldo'!$1:$1048576,3,FALSE)</f>
        <v>LÂMPADA DE BULBO TIPO VELA DE 40 W X 127 V. BASE E-27.</v>
      </c>
      <c r="H355" s="106" t="s">
        <v>596</v>
      </c>
      <c r="I355" s="106">
        <v>20</v>
      </c>
      <c r="J355" s="107">
        <v>2.57</v>
      </c>
      <c r="K355" s="107">
        <f t="shared" si="30"/>
        <v>51.4</v>
      </c>
      <c r="L355" s="109">
        <v>43040</v>
      </c>
      <c r="M355" s="106" t="s">
        <v>647</v>
      </c>
      <c r="N355" s="177">
        <v>20</v>
      </c>
      <c r="O355" s="107">
        <f t="shared" si="28"/>
        <v>51.4</v>
      </c>
      <c r="P355" s="201" t="s">
        <v>729</v>
      </c>
      <c r="Q355" s="101" t="s">
        <v>730</v>
      </c>
      <c r="R355" s="101" t="s">
        <v>588</v>
      </c>
    </row>
    <row r="356" spans="1:18" ht="30" x14ac:dyDescent="0.25">
      <c r="A356" s="180" t="s">
        <v>253</v>
      </c>
      <c r="B356" s="181" t="s">
        <v>254</v>
      </c>
      <c r="C356" s="182">
        <v>43175</v>
      </c>
      <c r="D356" s="183">
        <v>250000</v>
      </c>
      <c r="E356" s="101" t="s">
        <v>533</v>
      </c>
      <c r="F356" s="106">
        <v>60</v>
      </c>
      <c r="G356" s="188" t="s">
        <v>411</v>
      </c>
      <c r="H356" s="106" t="s">
        <v>597</v>
      </c>
      <c r="I356" s="106">
        <v>4</v>
      </c>
      <c r="J356" s="107">
        <v>44</v>
      </c>
      <c r="K356" s="107">
        <f t="shared" si="30"/>
        <v>176</v>
      </c>
      <c r="L356" s="109">
        <v>43039</v>
      </c>
      <c r="M356" s="106" t="s">
        <v>633</v>
      </c>
      <c r="N356" s="106">
        <v>4</v>
      </c>
      <c r="O356" s="199">
        <f t="shared" si="28"/>
        <v>176</v>
      </c>
      <c r="P356" s="205">
        <v>43118</v>
      </c>
      <c r="Q356" s="200" t="s">
        <v>716</v>
      </c>
      <c r="R356" s="207" t="s">
        <v>723</v>
      </c>
    </row>
    <row r="357" spans="1:18" ht="30" x14ac:dyDescent="0.25">
      <c r="A357" s="180" t="s">
        <v>253</v>
      </c>
      <c r="B357" s="181" t="s">
        <v>254</v>
      </c>
      <c r="C357" s="182">
        <v>43175</v>
      </c>
      <c r="D357" s="183">
        <v>250000</v>
      </c>
      <c r="E357" s="101" t="s">
        <v>533</v>
      </c>
      <c r="F357" s="106">
        <v>61</v>
      </c>
      <c r="G357" s="188" t="s">
        <v>289</v>
      </c>
      <c r="H357" s="106" t="s">
        <v>597</v>
      </c>
      <c r="I357" s="106">
        <v>4</v>
      </c>
      <c r="J357" s="107">
        <v>41.9</v>
      </c>
      <c r="K357" s="107">
        <f t="shared" si="30"/>
        <v>167.6</v>
      </c>
      <c r="L357" s="109">
        <v>43039</v>
      </c>
      <c r="M357" s="106" t="s">
        <v>633</v>
      </c>
      <c r="N357" s="106">
        <v>4</v>
      </c>
      <c r="O357" s="199">
        <f t="shared" si="28"/>
        <v>167.6</v>
      </c>
      <c r="P357" s="205">
        <v>43118</v>
      </c>
      <c r="Q357" s="200" t="s">
        <v>716</v>
      </c>
      <c r="R357" s="207" t="s">
        <v>723</v>
      </c>
    </row>
    <row r="358" spans="1:18" ht="30" x14ac:dyDescent="0.25">
      <c r="A358" s="180" t="s">
        <v>253</v>
      </c>
      <c r="B358" s="181" t="s">
        <v>254</v>
      </c>
      <c r="C358" s="182">
        <v>43175</v>
      </c>
      <c r="D358" s="183">
        <v>250000</v>
      </c>
      <c r="E358" s="101" t="s">
        <v>533</v>
      </c>
      <c r="F358" s="106">
        <v>63</v>
      </c>
      <c r="G358" s="188" t="s">
        <v>291</v>
      </c>
      <c r="H358" s="106" t="s">
        <v>597</v>
      </c>
      <c r="I358" s="106">
        <v>3</v>
      </c>
      <c r="J358" s="107">
        <v>64</v>
      </c>
      <c r="K358" s="107">
        <f t="shared" si="30"/>
        <v>192</v>
      </c>
      <c r="L358" s="109">
        <v>43039</v>
      </c>
      <c r="M358" s="106" t="s">
        <v>633</v>
      </c>
      <c r="N358" s="106">
        <v>3</v>
      </c>
      <c r="O358" s="199">
        <f t="shared" si="28"/>
        <v>192</v>
      </c>
      <c r="P358" s="205">
        <v>43118</v>
      </c>
      <c r="Q358" s="200" t="s">
        <v>716</v>
      </c>
      <c r="R358" s="207" t="s">
        <v>723</v>
      </c>
    </row>
    <row r="359" spans="1:18" ht="30" x14ac:dyDescent="0.25">
      <c r="A359" s="180" t="s">
        <v>253</v>
      </c>
      <c r="B359" s="181" t="s">
        <v>254</v>
      </c>
      <c r="C359" s="182">
        <v>43175</v>
      </c>
      <c r="D359" s="183">
        <v>250000</v>
      </c>
      <c r="E359" s="101" t="s">
        <v>533</v>
      </c>
      <c r="F359" s="106">
        <v>96</v>
      </c>
      <c r="G359" s="188" t="s">
        <v>318</v>
      </c>
      <c r="H359" s="106" t="s">
        <v>597</v>
      </c>
      <c r="I359" s="106">
        <v>2</v>
      </c>
      <c r="J359" s="107">
        <v>68.989999999999995</v>
      </c>
      <c r="K359" s="107">
        <f t="shared" si="30"/>
        <v>137.97999999999999</v>
      </c>
      <c r="L359" s="109">
        <v>43039</v>
      </c>
      <c r="M359" s="106" t="s">
        <v>655</v>
      </c>
      <c r="N359" s="106">
        <v>5</v>
      </c>
      <c r="O359" s="107">
        <f t="shared" si="28"/>
        <v>344.95</v>
      </c>
      <c r="P359" s="202">
        <v>43123</v>
      </c>
      <c r="Q359" s="106">
        <v>2313</v>
      </c>
      <c r="R359" s="101" t="s">
        <v>588</v>
      </c>
    </row>
    <row r="360" spans="1:18" x14ac:dyDescent="0.25">
      <c r="A360" s="180" t="s">
        <v>253</v>
      </c>
      <c r="B360" s="181" t="s">
        <v>254</v>
      </c>
      <c r="C360" s="182">
        <v>43175</v>
      </c>
      <c r="D360" s="183">
        <v>250000</v>
      </c>
      <c r="E360" s="101" t="s">
        <v>533</v>
      </c>
      <c r="F360" s="106">
        <v>91</v>
      </c>
      <c r="G360" s="188" t="s">
        <v>313</v>
      </c>
      <c r="H360" s="106" t="s">
        <v>597</v>
      </c>
      <c r="I360" s="106">
        <v>1</v>
      </c>
      <c r="J360" s="107">
        <v>152.82</v>
      </c>
      <c r="K360" s="107">
        <f t="shared" si="30"/>
        <v>152.82</v>
      </c>
      <c r="L360" s="109">
        <v>43039</v>
      </c>
      <c r="M360" s="106" t="s">
        <v>655</v>
      </c>
      <c r="N360" s="106">
        <v>5</v>
      </c>
      <c r="O360" s="107">
        <f t="shared" si="28"/>
        <v>764.09999999999991</v>
      </c>
      <c r="P360" s="109">
        <v>43123</v>
      </c>
      <c r="Q360" s="106">
        <v>2313</v>
      </c>
      <c r="R360" s="101" t="s">
        <v>588</v>
      </c>
    </row>
    <row r="361" spans="1:18" ht="30" x14ac:dyDescent="0.25">
      <c r="A361" s="180" t="s">
        <v>253</v>
      </c>
      <c r="B361" s="181" t="s">
        <v>254</v>
      </c>
      <c r="C361" s="182">
        <v>43175</v>
      </c>
      <c r="D361" s="183">
        <v>250000</v>
      </c>
      <c r="E361" s="101" t="s">
        <v>533</v>
      </c>
      <c r="F361" s="106">
        <v>94</v>
      </c>
      <c r="G361" s="188" t="s">
        <v>316</v>
      </c>
      <c r="H361" s="106" t="s">
        <v>597</v>
      </c>
      <c r="I361" s="106">
        <v>1</v>
      </c>
      <c r="J361" s="107">
        <v>209.85</v>
      </c>
      <c r="K361" s="107">
        <f t="shared" si="30"/>
        <v>209.85</v>
      </c>
      <c r="L361" s="109">
        <v>43039</v>
      </c>
      <c r="M361" s="106" t="s">
        <v>631</v>
      </c>
      <c r="N361" s="177">
        <v>1</v>
      </c>
      <c r="O361" s="107">
        <f t="shared" si="28"/>
        <v>209.85</v>
      </c>
      <c r="P361" s="109">
        <v>43116</v>
      </c>
      <c r="Q361" s="106">
        <v>345</v>
      </c>
      <c r="R361" s="101" t="s">
        <v>588</v>
      </c>
    </row>
    <row r="362" spans="1:18" ht="60" x14ac:dyDescent="0.25">
      <c r="A362" s="180" t="s">
        <v>253</v>
      </c>
      <c r="B362" s="181" t="s">
        <v>254</v>
      </c>
      <c r="C362" s="182">
        <v>43175</v>
      </c>
      <c r="D362" s="183">
        <v>250000</v>
      </c>
      <c r="E362" s="101" t="s">
        <v>533</v>
      </c>
      <c r="F362" s="106">
        <v>123</v>
      </c>
      <c r="G362" s="188" t="s">
        <v>423</v>
      </c>
      <c r="H362" s="106" t="s">
        <v>597</v>
      </c>
      <c r="I362" s="106">
        <v>5</v>
      </c>
      <c r="J362" s="107">
        <v>3.37</v>
      </c>
      <c r="K362" s="107">
        <f t="shared" si="30"/>
        <v>16.850000000000001</v>
      </c>
      <c r="L362" s="109">
        <v>43039</v>
      </c>
      <c r="M362" s="106" t="s">
        <v>633</v>
      </c>
      <c r="N362" s="177">
        <v>5</v>
      </c>
      <c r="O362" s="107">
        <f t="shared" si="28"/>
        <v>16.850000000000001</v>
      </c>
      <c r="P362" s="102" t="s">
        <v>715</v>
      </c>
      <c r="Q362" s="106" t="s">
        <v>716</v>
      </c>
      <c r="R362" s="101" t="s">
        <v>588</v>
      </c>
    </row>
    <row r="363" spans="1:18" ht="60" x14ac:dyDescent="0.25">
      <c r="A363" s="180" t="s">
        <v>253</v>
      </c>
      <c r="B363" s="181" t="s">
        <v>254</v>
      </c>
      <c r="C363" s="182">
        <v>43175</v>
      </c>
      <c r="D363" s="183">
        <v>250000</v>
      </c>
      <c r="E363" s="101" t="s">
        <v>533</v>
      </c>
      <c r="F363" s="106">
        <v>124</v>
      </c>
      <c r="G363" s="188" t="s">
        <v>424</v>
      </c>
      <c r="H363" s="106" t="s">
        <v>597</v>
      </c>
      <c r="I363" s="106">
        <v>5</v>
      </c>
      <c r="J363" s="107">
        <v>5.16</v>
      </c>
      <c r="K363" s="107">
        <f t="shared" si="30"/>
        <v>25.8</v>
      </c>
      <c r="L363" s="109">
        <v>43039</v>
      </c>
      <c r="M363" s="106" t="s">
        <v>633</v>
      </c>
      <c r="N363" s="177">
        <v>5</v>
      </c>
      <c r="O363" s="107">
        <f t="shared" si="28"/>
        <v>25.8</v>
      </c>
      <c r="P363" s="102" t="s">
        <v>715</v>
      </c>
      <c r="Q363" s="106" t="s">
        <v>716</v>
      </c>
      <c r="R363" s="101" t="s">
        <v>588</v>
      </c>
    </row>
    <row r="364" spans="1:18" ht="45" x14ac:dyDescent="0.25">
      <c r="A364" s="180" t="s">
        <v>253</v>
      </c>
      <c r="B364" s="181" t="s">
        <v>254</v>
      </c>
      <c r="C364" s="182">
        <v>43175</v>
      </c>
      <c r="D364" s="183">
        <v>250000</v>
      </c>
      <c r="E364" s="101" t="s">
        <v>533</v>
      </c>
      <c r="F364" s="106">
        <v>136</v>
      </c>
      <c r="G364" s="188" t="s">
        <v>433</v>
      </c>
      <c r="H364" s="106" t="s">
        <v>597</v>
      </c>
      <c r="I364" s="106">
        <v>10</v>
      </c>
      <c r="J364" s="107">
        <v>45</v>
      </c>
      <c r="K364" s="107">
        <f t="shared" si="30"/>
        <v>450</v>
      </c>
      <c r="L364" s="109">
        <v>43039</v>
      </c>
      <c r="M364" s="106" t="s">
        <v>626</v>
      </c>
      <c r="N364" s="177">
        <v>10</v>
      </c>
      <c r="O364" s="107">
        <f t="shared" si="28"/>
        <v>450</v>
      </c>
      <c r="P364" s="109">
        <v>42792</v>
      </c>
      <c r="Q364" s="106">
        <v>2634</v>
      </c>
      <c r="R364" s="101" t="s">
        <v>588</v>
      </c>
    </row>
    <row r="365" spans="1:18" ht="30" x14ac:dyDescent="0.25">
      <c r="A365" s="180" t="s">
        <v>253</v>
      </c>
      <c r="B365" s="181" t="s">
        <v>254</v>
      </c>
      <c r="C365" s="182">
        <v>43175</v>
      </c>
      <c r="D365" s="183">
        <v>250000</v>
      </c>
      <c r="E365" s="101" t="s">
        <v>533</v>
      </c>
      <c r="F365" s="106">
        <v>154</v>
      </c>
      <c r="G365" s="188" t="s">
        <v>351</v>
      </c>
      <c r="H365" s="106" t="s">
        <v>597</v>
      </c>
      <c r="I365" s="106">
        <v>30</v>
      </c>
      <c r="J365" s="107">
        <v>11.82</v>
      </c>
      <c r="K365" s="107">
        <f t="shared" si="30"/>
        <v>354.6</v>
      </c>
      <c r="L365" s="109">
        <v>43039</v>
      </c>
      <c r="M365" s="106" t="s">
        <v>630</v>
      </c>
      <c r="N365" s="177">
        <v>30</v>
      </c>
      <c r="O365" s="107">
        <f t="shared" si="28"/>
        <v>354.6</v>
      </c>
      <c r="P365" s="109">
        <v>43136</v>
      </c>
      <c r="Q365" s="106" t="s">
        <v>714</v>
      </c>
      <c r="R365" s="101" t="s">
        <v>588</v>
      </c>
    </row>
    <row r="366" spans="1:18" ht="30" x14ac:dyDescent="0.25">
      <c r="A366" s="180" t="s">
        <v>253</v>
      </c>
      <c r="B366" s="181" t="s">
        <v>254</v>
      </c>
      <c r="C366" s="182">
        <v>43175</v>
      </c>
      <c r="D366" s="183">
        <v>300000</v>
      </c>
      <c r="E366" s="101" t="s">
        <v>598</v>
      </c>
      <c r="F366" s="106">
        <v>6</v>
      </c>
      <c r="G366" s="188" t="s">
        <v>258</v>
      </c>
      <c r="H366" s="106" t="s">
        <v>599</v>
      </c>
      <c r="I366" s="106">
        <v>2</v>
      </c>
      <c r="J366" s="107">
        <v>220</v>
      </c>
      <c r="K366" s="107">
        <f t="shared" si="30"/>
        <v>440</v>
      </c>
      <c r="L366" s="109">
        <v>43039</v>
      </c>
      <c r="M366" s="106" t="s">
        <v>654</v>
      </c>
      <c r="N366" s="177">
        <v>2</v>
      </c>
      <c r="O366" s="107">
        <f t="shared" si="28"/>
        <v>440</v>
      </c>
      <c r="P366" s="106" t="s">
        <v>717</v>
      </c>
      <c r="Q366" s="106" t="s">
        <v>718</v>
      </c>
      <c r="R366" s="101" t="s">
        <v>588</v>
      </c>
    </row>
    <row r="367" spans="1:18" ht="60" x14ac:dyDescent="0.25">
      <c r="A367" s="180" t="s">
        <v>253</v>
      </c>
      <c r="B367" s="181" t="s">
        <v>254</v>
      </c>
      <c r="C367" s="182">
        <v>43175</v>
      </c>
      <c r="D367" s="183">
        <v>300000</v>
      </c>
      <c r="E367" s="101" t="s">
        <v>598</v>
      </c>
      <c r="F367" s="106">
        <v>34</v>
      </c>
      <c r="G367" s="188" t="s">
        <v>270</v>
      </c>
      <c r="H367" s="106" t="s">
        <v>599</v>
      </c>
      <c r="I367" s="106">
        <v>2</v>
      </c>
      <c r="J367" s="107">
        <v>23</v>
      </c>
      <c r="K367" s="107">
        <f t="shared" si="30"/>
        <v>46</v>
      </c>
      <c r="L367" s="109">
        <v>43039</v>
      </c>
      <c r="M367" s="106" t="s">
        <v>653</v>
      </c>
      <c r="N367" s="177">
        <v>2</v>
      </c>
      <c r="O367" s="107">
        <f t="shared" si="28"/>
        <v>46</v>
      </c>
      <c r="P367" s="106" t="s">
        <v>719</v>
      </c>
      <c r="Q367" s="106" t="s">
        <v>720</v>
      </c>
      <c r="R367" s="101" t="s">
        <v>588</v>
      </c>
    </row>
    <row r="368" spans="1:18" ht="30" x14ac:dyDescent="0.25">
      <c r="A368" s="180" t="s">
        <v>253</v>
      </c>
      <c r="B368" s="181" t="s">
        <v>254</v>
      </c>
      <c r="C368" s="182">
        <v>43175</v>
      </c>
      <c r="D368" s="183">
        <v>300000</v>
      </c>
      <c r="E368" s="101" t="s">
        <v>598</v>
      </c>
      <c r="F368" s="106">
        <v>54</v>
      </c>
      <c r="G368" s="188" t="s">
        <v>409</v>
      </c>
      <c r="H368" s="106" t="s">
        <v>599</v>
      </c>
      <c r="I368" s="106">
        <v>20</v>
      </c>
      <c r="J368" s="107">
        <v>6.85</v>
      </c>
      <c r="K368" s="107">
        <f t="shared" si="30"/>
        <v>137</v>
      </c>
      <c r="L368" s="109">
        <v>43039</v>
      </c>
      <c r="M368" s="106" t="s">
        <v>626</v>
      </c>
      <c r="N368" s="177">
        <v>20</v>
      </c>
      <c r="O368" s="107">
        <f t="shared" si="28"/>
        <v>137</v>
      </c>
      <c r="P368" s="109">
        <v>43157</v>
      </c>
      <c r="Q368" s="106">
        <v>2634</v>
      </c>
      <c r="R368" s="101" t="s">
        <v>588</v>
      </c>
    </row>
    <row r="369" spans="1:18" ht="30" x14ac:dyDescent="0.25">
      <c r="A369" s="180" t="s">
        <v>253</v>
      </c>
      <c r="B369" s="181" t="s">
        <v>254</v>
      </c>
      <c r="C369" s="182">
        <v>43175</v>
      </c>
      <c r="D369" s="183">
        <v>300000</v>
      </c>
      <c r="E369" s="101" t="s">
        <v>598</v>
      </c>
      <c r="F369" s="106">
        <v>57</v>
      </c>
      <c r="G369" s="188" t="s">
        <v>286</v>
      </c>
      <c r="H369" s="106" t="s">
        <v>599</v>
      </c>
      <c r="I369" s="106">
        <v>20</v>
      </c>
      <c r="J369" s="107">
        <v>5.33</v>
      </c>
      <c r="K369" s="107">
        <f t="shared" si="30"/>
        <v>106.6</v>
      </c>
      <c r="L369" s="109">
        <v>43039</v>
      </c>
      <c r="M369" s="106" t="s">
        <v>629</v>
      </c>
      <c r="N369" s="106">
        <v>20</v>
      </c>
      <c r="O369" s="107">
        <f t="shared" si="28"/>
        <v>106.6</v>
      </c>
      <c r="P369" s="106">
        <v>2846</v>
      </c>
      <c r="Q369" s="109">
        <v>43160</v>
      </c>
      <c r="R369" s="101" t="s">
        <v>588</v>
      </c>
    </row>
    <row r="370" spans="1:18" ht="30" x14ac:dyDescent="0.25">
      <c r="A370" s="180" t="s">
        <v>253</v>
      </c>
      <c r="B370" s="181" t="s">
        <v>254</v>
      </c>
      <c r="C370" s="182">
        <v>43175</v>
      </c>
      <c r="D370" s="183">
        <v>300000</v>
      </c>
      <c r="E370" s="101" t="s">
        <v>598</v>
      </c>
      <c r="F370" s="106">
        <v>64</v>
      </c>
      <c r="G370" s="188" t="s">
        <v>292</v>
      </c>
      <c r="H370" s="106" t="s">
        <v>599</v>
      </c>
      <c r="I370" s="106">
        <v>10</v>
      </c>
      <c r="J370" s="107">
        <v>63.68</v>
      </c>
      <c r="K370" s="107">
        <f t="shared" si="30"/>
        <v>636.79999999999995</v>
      </c>
      <c r="L370" s="109">
        <v>43039</v>
      </c>
      <c r="M370" s="106" t="s">
        <v>629</v>
      </c>
      <c r="N370" s="106">
        <v>10</v>
      </c>
      <c r="O370" s="107">
        <f t="shared" si="28"/>
        <v>636.79999999999995</v>
      </c>
      <c r="P370" s="201">
        <v>2846</v>
      </c>
      <c r="Q370" s="109">
        <v>43160</v>
      </c>
      <c r="R370" s="101" t="s">
        <v>588</v>
      </c>
    </row>
    <row r="371" spans="1:18" ht="30" x14ac:dyDescent="0.25">
      <c r="A371" s="180" t="s">
        <v>253</v>
      </c>
      <c r="B371" s="181" t="s">
        <v>254</v>
      </c>
      <c r="C371" s="182">
        <v>43175</v>
      </c>
      <c r="D371" s="183">
        <v>300000</v>
      </c>
      <c r="E371" s="101" t="s">
        <v>598</v>
      </c>
      <c r="F371" s="106">
        <v>65</v>
      </c>
      <c r="G371" s="188" t="s">
        <v>293</v>
      </c>
      <c r="H371" s="106" t="s">
        <v>599</v>
      </c>
      <c r="I371" s="106">
        <v>5</v>
      </c>
      <c r="J371" s="107">
        <v>64</v>
      </c>
      <c r="K371" s="107">
        <f t="shared" si="30"/>
        <v>320</v>
      </c>
      <c r="L371" s="109">
        <v>43039</v>
      </c>
      <c r="M371" s="106" t="s">
        <v>633</v>
      </c>
      <c r="N371" s="106">
        <v>5</v>
      </c>
      <c r="O371" s="199">
        <f t="shared" si="28"/>
        <v>320</v>
      </c>
      <c r="P371" s="205">
        <v>43118</v>
      </c>
      <c r="Q371" s="200" t="s">
        <v>716</v>
      </c>
      <c r="R371" s="207" t="s">
        <v>723</v>
      </c>
    </row>
    <row r="372" spans="1:18" ht="30" x14ac:dyDescent="0.25">
      <c r="A372" s="180" t="s">
        <v>253</v>
      </c>
      <c r="B372" s="181" t="s">
        <v>254</v>
      </c>
      <c r="C372" s="182">
        <v>43175</v>
      </c>
      <c r="D372" s="183">
        <v>300000</v>
      </c>
      <c r="E372" s="101" t="s">
        <v>598</v>
      </c>
      <c r="F372" s="106">
        <v>66</v>
      </c>
      <c r="G372" s="188" t="s">
        <v>294</v>
      </c>
      <c r="H372" s="106" t="s">
        <v>599</v>
      </c>
      <c r="I372" s="106">
        <v>5</v>
      </c>
      <c r="J372" s="107">
        <v>81.91</v>
      </c>
      <c r="K372" s="107">
        <f t="shared" si="30"/>
        <v>409.54999999999995</v>
      </c>
      <c r="L372" s="109">
        <v>43039</v>
      </c>
      <c r="M372" s="106" t="s">
        <v>629</v>
      </c>
      <c r="N372" s="106">
        <v>5</v>
      </c>
      <c r="O372" s="107">
        <f t="shared" si="28"/>
        <v>409.54999999999995</v>
      </c>
      <c r="P372" s="203">
        <v>2846</v>
      </c>
      <c r="Q372" s="109">
        <v>43160</v>
      </c>
      <c r="R372" s="101" t="s">
        <v>588</v>
      </c>
    </row>
    <row r="373" spans="1:18" ht="30" x14ac:dyDescent="0.25">
      <c r="A373" s="180" t="s">
        <v>253</v>
      </c>
      <c r="B373" s="181" t="s">
        <v>254</v>
      </c>
      <c r="C373" s="182">
        <v>43175</v>
      </c>
      <c r="D373" s="183">
        <v>300000</v>
      </c>
      <c r="E373" s="101" t="s">
        <v>598</v>
      </c>
      <c r="F373" s="106">
        <v>60</v>
      </c>
      <c r="G373" s="188" t="s">
        <v>411</v>
      </c>
      <c r="H373" s="106" t="s">
        <v>599</v>
      </c>
      <c r="I373" s="106">
        <v>5</v>
      </c>
      <c r="J373" s="107">
        <v>44</v>
      </c>
      <c r="K373" s="107">
        <f t="shared" si="30"/>
        <v>220</v>
      </c>
      <c r="L373" s="109">
        <v>43039</v>
      </c>
      <c r="M373" s="106" t="s">
        <v>633</v>
      </c>
      <c r="N373" s="177">
        <v>5</v>
      </c>
      <c r="O373" s="199">
        <f t="shared" si="28"/>
        <v>220</v>
      </c>
      <c r="P373" s="205">
        <v>43118</v>
      </c>
      <c r="Q373" s="200" t="s">
        <v>716</v>
      </c>
      <c r="R373" s="207" t="s">
        <v>723</v>
      </c>
    </row>
    <row r="374" spans="1:18" ht="30" x14ac:dyDescent="0.25">
      <c r="A374" s="180" t="s">
        <v>253</v>
      </c>
      <c r="B374" s="181" t="s">
        <v>254</v>
      </c>
      <c r="C374" s="182">
        <v>43175</v>
      </c>
      <c r="D374" s="183">
        <v>300000</v>
      </c>
      <c r="E374" s="101" t="s">
        <v>598</v>
      </c>
      <c r="F374" s="106">
        <v>62</v>
      </c>
      <c r="G374" s="188" t="s">
        <v>290</v>
      </c>
      <c r="H374" s="106" t="s">
        <v>599</v>
      </c>
      <c r="I374" s="106">
        <v>5</v>
      </c>
      <c r="J374" s="107">
        <v>23.08</v>
      </c>
      <c r="K374" s="107">
        <f t="shared" si="30"/>
        <v>115.39999999999999</v>
      </c>
      <c r="L374" s="109">
        <v>43039</v>
      </c>
      <c r="M374" s="106" t="s">
        <v>629</v>
      </c>
      <c r="N374" s="177">
        <v>5</v>
      </c>
      <c r="O374" s="107">
        <f t="shared" si="28"/>
        <v>115.39999999999999</v>
      </c>
      <c r="P374" s="204">
        <v>2846</v>
      </c>
      <c r="Q374" s="109">
        <v>43160</v>
      </c>
      <c r="R374" s="101" t="s">
        <v>588</v>
      </c>
    </row>
    <row r="375" spans="1:18" ht="30" x14ac:dyDescent="0.25">
      <c r="A375" s="180" t="s">
        <v>253</v>
      </c>
      <c r="B375" s="181" t="s">
        <v>254</v>
      </c>
      <c r="C375" s="182">
        <v>43175</v>
      </c>
      <c r="D375" s="183">
        <v>300000</v>
      </c>
      <c r="E375" s="101" t="s">
        <v>598</v>
      </c>
      <c r="F375" s="106">
        <v>78</v>
      </c>
      <c r="G375" s="188" t="s">
        <v>302</v>
      </c>
      <c r="H375" s="106" t="s">
        <v>599</v>
      </c>
      <c r="I375" s="106">
        <v>5</v>
      </c>
      <c r="J375" s="107">
        <v>27.58</v>
      </c>
      <c r="K375" s="107">
        <f t="shared" si="30"/>
        <v>137.89999999999998</v>
      </c>
      <c r="L375" s="109">
        <v>43039</v>
      </c>
      <c r="M375" s="106" t="s">
        <v>626</v>
      </c>
      <c r="N375" s="177">
        <v>5</v>
      </c>
      <c r="O375" s="107">
        <f t="shared" si="28"/>
        <v>137.89999999999998</v>
      </c>
      <c r="P375" s="109">
        <v>43157</v>
      </c>
      <c r="Q375" s="106">
        <v>2634</v>
      </c>
      <c r="R375" s="101" t="s">
        <v>588</v>
      </c>
    </row>
    <row r="376" spans="1:18" ht="30" x14ac:dyDescent="0.25">
      <c r="A376" s="180" t="s">
        <v>253</v>
      </c>
      <c r="B376" s="181" t="s">
        <v>254</v>
      </c>
      <c r="C376" s="182">
        <v>43175</v>
      </c>
      <c r="D376" s="183">
        <v>300000</v>
      </c>
      <c r="E376" s="101" t="s">
        <v>598</v>
      </c>
      <c r="F376" s="106">
        <v>91</v>
      </c>
      <c r="G376" s="188" t="s">
        <v>313</v>
      </c>
      <c r="H376" s="106" t="s">
        <v>599</v>
      </c>
      <c r="I376" s="106">
        <v>5</v>
      </c>
      <c r="J376" s="107">
        <v>152.82</v>
      </c>
      <c r="K376" s="107">
        <f t="shared" si="30"/>
        <v>764.09999999999991</v>
      </c>
      <c r="L376" s="109">
        <v>43039</v>
      </c>
      <c r="M376" s="106" t="s">
        <v>655</v>
      </c>
      <c r="N376" s="177">
        <v>5</v>
      </c>
      <c r="O376" s="107">
        <f t="shared" si="28"/>
        <v>764.09999999999991</v>
      </c>
      <c r="P376" s="109">
        <v>43118</v>
      </c>
      <c r="Q376" s="106">
        <v>2313</v>
      </c>
      <c r="R376" s="101" t="s">
        <v>588</v>
      </c>
    </row>
    <row r="377" spans="1:18" ht="30" x14ac:dyDescent="0.25">
      <c r="A377" s="180" t="s">
        <v>253</v>
      </c>
      <c r="B377" s="181" t="s">
        <v>254</v>
      </c>
      <c r="C377" s="182">
        <v>43175</v>
      </c>
      <c r="D377" s="183">
        <v>300000</v>
      </c>
      <c r="E377" s="101" t="s">
        <v>598</v>
      </c>
      <c r="F377" s="106">
        <v>146</v>
      </c>
      <c r="G377" s="188" t="s">
        <v>347</v>
      </c>
      <c r="H377" s="106" t="s">
        <v>599</v>
      </c>
      <c r="I377" s="106">
        <v>10</v>
      </c>
      <c r="J377" s="107">
        <v>24.28</v>
      </c>
      <c r="K377" s="107">
        <f t="shared" si="30"/>
        <v>242.8</v>
      </c>
      <c r="L377" s="109">
        <v>43039</v>
      </c>
      <c r="M377" s="106" t="s">
        <v>655</v>
      </c>
      <c r="N377" s="177">
        <v>10</v>
      </c>
      <c r="O377" s="107">
        <f t="shared" si="28"/>
        <v>242.8</v>
      </c>
      <c r="P377" s="109">
        <v>43118</v>
      </c>
      <c r="Q377" s="106">
        <v>2313</v>
      </c>
      <c r="R377" s="101" t="s">
        <v>588</v>
      </c>
    </row>
    <row r="378" spans="1:18" ht="45" x14ac:dyDescent="0.25">
      <c r="A378" s="180" t="s">
        <v>253</v>
      </c>
      <c r="B378" s="181" t="s">
        <v>254</v>
      </c>
      <c r="C378" s="182">
        <v>43175</v>
      </c>
      <c r="D378" s="183">
        <v>300000</v>
      </c>
      <c r="E378" s="101" t="s">
        <v>598</v>
      </c>
      <c r="F378" s="106">
        <v>158</v>
      </c>
      <c r="G378" s="188" t="s">
        <v>354</v>
      </c>
      <c r="H378" s="106" t="s">
        <v>599</v>
      </c>
      <c r="I378" s="106">
        <v>10</v>
      </c>
      <c r="J378" s="107">
        <v>40.51</v>
      </c>
      <c r="K378" s="107">
        <f t="shared" si="30"/>
        <v>405.09999999999997</v>
      </c>
      <c r="L378" s="109">
        <v>43039</v>
      </c>
      <c r="M378" s="106" t="s">
        <v>627</v>
      </c>
      <c r="N378" s="177">
        <v>10</v>
      </c>
      <c r="O378" s="107">
        <f t="shared" si="28"/>
        <v>405.09999999999997</v>
      </c>
      <c r="P378" s="109">
        <v>43117</v>
      </c>
      <c r="Q378" s="106">
        <v>19675</v>
      </c>
      <c r="R378" s="101" t="s">
        <v>588</v>
      </c>
    </row>
    <row r="379" spans="1:18" ht="45" x14ac:dyDescent="0.25">
      <c r="A379" s="180" t="s">
        <v>253</v>
      </c>
      <c r="B379" s="181" t="s">
        <v>254</v>
      </c>
      <c r="C379" s="182">
        <v>43175</v>
      </c>
      <c r="D379" s="183">
        <v>110300</v>
      </c>
      <c r="E379" s="101" t="s">
        <v>589</v>
      </c>
      <c r="F379" s="106">
        <v>133</v>
      </c>
      <c r="G379" s="188" t="str">
        <f>VLOOKUP(F379,'[3]Controle de saldo'!$1:$1048576,3,FALSE)</f>
        <v>LÂMPADA FLUORESCENTE COMPACTA COM BASE E-27, POTÊNCIA MÍNIMA 23 W X 127V, FORMATO RETO.</v>
      </c>
      <c r="H379" s="106" t="s">
        <v>600</v>
      </c>
      <c r="I379" s="106">
        <v>25</v>
      </c>
      <c r="J379" s="107">
        <v>9.7100000000000009</v>
      </c>
      <c r="K379" s="107">
        <f t="shared" si="30"/>
        <v>242.75000000000003</v>
      </c>
      <c r="L379" s="109">
        <v>43040</v>
      </c>
      <c r="M379" s="106" t="s">
        <v>646</v>
      </c>
      <c r="N379" s="106">
        <v>25</v>
      </c>
      <c r="O379" s="107">
        <f t="shared" si="28"/>
        <v>242.75000000000003</v>
      </c>
      <c r="P379" s="101" t="s">
        <v>661</v>
      </c>
      <c r="Q379" s="106">
        <v>19674</v>
      </c>
      <c r="R379" s="101" t="s">
        <v>588</v>
      </c>
    </row>
    <row r="380" spans="1:18" ht="45" x14ac:dyDescent="0.25">
      <c r="A380" s="180" t="s">
        <v>253</v>
      </c>
      <c r="B380" s="181" t="s">
        <v>254</v>
      </c>
      <c r="C380" s="182">
        <v>43175</v>
      </c>
      <c r="D380" s="183">
        <v>120200</v>
      </c>
      <c r="E380" s="101" t="s">
        <v>513</v>
      </c>
      <c r="F380" s="106">
        <v>133</v>
      </c>
      <c r="G380" s="188" t="str">
        <f>VLOOKUP(F380,'[3]Controle de saldo'!$1:$1048576,3,FALSE)</f>
        <v>LÂMPADA FLUORESCENTE COMPACTA COM BASE E-27, POTÊNCIA MÍNIMA 23 W X 127V, FORMATO RETO.</v>
      </c>
      <c r="I380" s="106">
        <v>35</v>
      </c>
      <c r="J380" s="107">
        <v>9.7100000000000009</v>
      </c>
      <c r="K380" s="107">
        <f t="shared" si="30"/>
        <v>339.85</v>
      </c>
      <c r="L380" s="109">
        <v>43040</v>
      </c>
      <c r="M380" s="106" t="s">
        <v>646</v>
      </c>
      <c r="N380" s="106">
        <v>35</v>
      </c>
      <c r="O380" s="107">
        <f t="shared" si="28"/>
        <v>339.85</v>
      </c>
      <c r="P380" s="101" t="s">
        <v>661</v>
      </c>
      <c r="Q380" s="106">
        <v>19674</v>
      </c>
      <c r="R380" s="101" t="s">
        <v>588</v>
      </c>
    </row>
    <row r="381" spans="1:18" ht="30" x14ac:dyDescent="0.25">
      <c r="A381" s="180" t="s">
        <v>253</v>
      </c>
      <c r="B381" s="181" t="s">
        <v>254</v>
      </c>
      <c r="C381" s="182">
        <v>43175</v>
      </c>
      <c r="D381" s="183">
        <v>150100</v>
      </c>
      <c r="E381" s="101" t="s">
        <v>590</v>
      </c>
      <c r="F381" s="106">
        <v>91</v>
      </c>
      <c r="G381" s="188" t="str">
        <f>VLOOKUP(F381,'[3]Controle de saldo'!$1:$1048576,3,FALSE)</f>
        <v>FIO ELETRICO, TIPO FLEXÍVEL, BITOLA 6 MM</v>
      </c>
      <c r="H381" s="106" t="s">
        <v>601</v>
      </c>
      <c r="I381" s="106">
        <v>5</v>
      </c>
      <c r="J381" s="107">
        <v>152.82</v>
      </c>
      <c r="K381" s="107">
        <f t="shared" si="30"/>
        <v>764.09999999999991</v>
      </c>
      <c r="L381" s="109">
        <v>43040</v>
      </c>
      <c r="M381" s="106" t="s">
        <v>632</v>
      </c>
      <c r="N381" s="106">
        <v>5</v>
      </c>
      <c r="O381" s="107">
        <f t="shared" si="28"/>
        <v>764.09999999999991</v>
      </c>
      <c r="P381" s="101" t="s">
        <v>662</v>
      </c>
      <c r="Q381" s="106">
        <v>2316</v>
      </c>
      <c r="R381" s="101" t="s">
        <v>588</v>
      </c>
    </row>
    <row r="382" spans="1:18" ht="30" x14ac:dyDescent="0.25">
      <c r="A382" s="180" t="s">
        <v>253</v>
      </c>
      <c r="B382" s="181" t="s">
        <v>254</v>
      </c>
      <c r="C382" s="182">
        <v>43175</v>
      </c>
      <c r="D382" s="183">
        <v>150100</v>
      </c>
      <c r="E382" s="101" t="s">
        <v>590</v>
      </c>
      <c r="F382" s="106">
        <v>147</v>
      </c>
      <c r="G382" s="188" t="str">
        <f>VLOOKUP(F382,'[3]Controle de saldo'!$1:$1048576,3,FALSE)</f>
        <v>LÂMPADA VAPOR DE SÓDIO ALTA PRESSÃO 400 W X 220V.</v>
      </c>
      <c r="H382" s="106" t="s">
        <v>601</v>
      </c>
      <c r="I382" s="106">
        <v>65</v>
      </c>
      <c r="J382" s="107">
        <v>29.37</v>
      </c>
      <c r="K382" s="107">
        <f t="shared" si="30"/>
        <v>1909.05</v>
      </c>
      <c r="L382" s="109">
        <v>43040</v>
      </c>
      <c r="M382" s="106" t="s">
        <v>632</v>
      </c>
      <c r="N382" s="106">
        <v>65</v>
      </c>
      <c r="O382" s="107">
        <f t="shared" si="28"/>
        <v>1909.05</v>
      </c>
      <c r="P382" s="101" t="s">
        <v>662</v>
      </c>
      <c r="Q382" s="106">
        <v>2316</v>
      </c>
      <c r="R382" s="101" t="s">
        <v>588</v>
      </c>
    </row>
    <row r="383" spans="1:18" ht="45" x14ac:dyDescent="0.25">
      <c r="A383" s="180" t="s">
        <v>253</v>
      </c>
      <c r="B383" s="181" t="s">
        <v>254</v>
      </c>
      <c r="C383" s="182">
        <v>43175</v>
      </c>
      <c r="D383" s="183">
        <v>150100</v>
      </c>
      <c r="E383" s="101" t="s">
        <v>590</v>
      </c>
      <c r="F383" s="106">
        <v>160</v>
      </c>
      <c r="G383" s="188" t="str">
        <f>VLOOKUP(F383,'[3]Controle de saldo'!$1:$1048576,3,FALSE)</f>
        <v>REATOR PARA LÂMPADA VAPOR DE SÓDIO ALTA PRESSÃO DE 400 W X 220 V USO EXTERNO, COM CAPACITOR.</v>
      </c>
      <c r="H383" s="106" t="s">
        <v>601</v>
      </c>
      <c r="I383" s="106">
        <v>100</v>
      </c>
      <c r="J383" s="107">
        <v>60</v>
      </c>
      <c r="K383" s="107">
        <f t="shared" si="30"/>
        <v>6000</v>
      </c>
      <c r="L383" s="109">
        <v>43040</v>
      </c>
      <c r="M383" s="109" t="s">
        <v>646</v>
      </c>
      <c r="N383" s="106">
        <v>40</v>
      </c>
      <c r="O383" s="107">
        <f t="shared" si="28"/>
        <v>2400</v>
      </c>
      <c r="P383" s="101" t="s">
        <v>661</v>
      </c>
      <c r="Q383" s="106">
        <v>19674</v>
      </c>
      <c r="R383" s="101" t="s">
        <v>588</v>
      </c>
    </row>
    <row r="384" spans="1:18" ht="30" x14ac:dyDescent="0.25">
      <c r="A384" s="180" t="s">
        <v>253</v>
      </c>
      <c r="B384" s="181" t="s">
        <v>254</v>
      </c>
      <c r="C384" s="182">
        <v>43175</v>
      </c>
      <c r="D384" s="183">
        <v>210100</v>
      </c>
      <c r="E384" s="101" t="s">
        <v>525</v>
      </c>
      <c r="F384" s="106">
        <v>138</v>
      </c>
      <c r="G384" s="188" t="str">
        <f>VLOOKUP(F384,'[3]Controle de saldo'!$1:$1048576,3,FALSE)</f>
        <v>LÂMPADA FLUORESCENTE DE 40W X127V. BULBO T10.</v>
      </c>
      <c r="H384" s="106" t="s">
        <v>602</v>
      </c>
      <c r="I384" s="106">
        <v>50</v>
      </c>
      <c r="J384" s="107">
        <v>4.7</v>
      </c>
      <c r="K384" s="107">
        <f t="shared" si="30"/>
        <v>235</v>
      </c>
      <c r="L384" s="109">
        <v>43039</v>
      </c>
      <c r="M384" s="109" t="s">
        <v>644</v>
      </c>
      <c r="N384" s="177">
        <v>50</v>
      </c>
      <c r="O384" s="107">
        <f>N384*J384</f>
        <v>235</v>
      </c>
      <c r="P384" s="109">
        <v>43104</v>
      </c>
      <c r="Q384" s="106">
        <v>10009</v>
      </c>
      <c r="R384" s="101" t="s">
        <v>588</v>
      </c>
    </row>
    <row r="385" spans="1:18" ht="30" x14ac:dyDescent="0.25">
      <c r="A385" s="180" t="s">
        <v>253</v>
      </c>
      <c r="B385" s="181" t="s">
        <v>254</v>
      </c>
      <c r="C385" s="182">
        <v>43175</v>
      </c>
      <c r="D385" s="183">
        <v>280400</v>
      </c>
      <c r="E385" s="101" t="s">
        <v>539</v>
      </c>
      <c r="F385" s="106">
        <v>132</v>
      </c>
      <c r="G385" s="188" t="str">
        <f>VLOOKUP(F385,'[3]Controle de saldo'!$1:$1048576,3,FALSE)</f>
        <v>LÂMPADA DE BULBO TIPO VELA DE 60 W X 127 V. BASE E-27.</v>
      </c>
      <c r="H385" s="106" t="s">
        <v>603</v>
      </c>
      <c r="I385" s="106">
        <v>40</v>
      </c>
      <c r="J385" s="107">
        <v>2.21</v>
      </c>
      <c r="K385" s="107">
        <f t="shared" si="30"/>
        <v>88.4</v>
      </c>
      <c r="L385" s="109">
        <v>43040</v>
      </c>
      <c r="M385" s="109" t="s">
        <v>643</v>
      </c>
      <c r="N385" s="177">
        <v>40</v>
      </c>
      <c r="O385" s="107">
        <f t="shared" si="28"/>
        <v>88.4</v>
      </c>
      <c r="P385" s="106" t="s">
        <v>729</v>
      </c>
      <c r="Q385" s="106" t="s">
        <v>732</v>
      </c>
      <c r="R385" s="101" t="s">
        <v>588</v>
      </c>
    </row>
    <row r="386" spans="1:18" ht="30" x14ac:dyDescent="0.25">
      <c r="A386" s="180" t="s">
        <v>253</v>
      </c>
      <c r="B386" s="181" t="s">
        <v>254</v>
      </c>
      <c r="C386" s="182">
        <v>43175</v>
      </c>
      <c r="D386" s="183">
        <v>280400</v>
      </c>
      <c r="E386" s="101" t="s">
        <v>539</v>
      </c>
      <c r="F386" s="106">
        <v>138</v>
      </c>
      <c r="G386" s="188" t="str">
        <f>VLOOKUP(F386,'[3]Controle de saldo'!$1:$1048576,3,FALSE)</f>
        <v>LÂMPADA FLUORESCENTE DE 40W X127V. BULBO T10.</v>
      </c>
      <c r="H386" s="106" t="s">
        <v>603</v>
      </c>
      <c r="I386" s="106">
        <v>50</v>
      </c>
      <c r="J386" s="107">
        <v>4.7</v>
      </c>
      <c r="K386" s="107">
        <f t="shared" si="30"/>
        <v>235</v>
      </c>
      <c r="L386" s="109">
        <v>43039</v>
      </c>
      <c r="M386" s="109" t="s">
        <v>644</v>
      </c>
      <c r="N386" s="177">
        <v>50</v>
      </c>
      <c r="O386" s="107">
        <f t="shared" si="28"/>
        <v>235</v>
      </c>
      <c r="P386" s="109">
        <v>43104</v>
      </c>
      <c r="Q386" s="106">
        <v>10009</v>
      </c>
      <c r="R386" s="101" t="s">
        <v>588</v>
      </c>
    </row>
    <row r="387" spans="1:18" ht="45" x14ac:dyDescent="0.25">
      <c r="A387" s="180" t="s">
        <v>253</v>
      </c>
      <c r="B387" s="181" t="s">
        <v>254</v>
      </c>
      <c r="C387" s="182">
        <v>43175</v>
      </c>
      <c r="D387" s="183">
        <v>280400</v>
      </c>
      <c r="E387" s="101" t="s">
        <v>539</v>
      </c>
      <c r="F387" s="106">
        <v>133</v>
      </c>
      <c r="G387" s="188" t="str">
        <f>VLOOKUP(F387,'[3]Controle de saldo'!$1:$1048576,3,FALSE)</f>
        <v>LÂMPADA FLUORESCENTE COMPACTA COM BASE E-27, POTÊNCIA MÍNIMA 23 W X 127V, FORMATO RETO.</v>
      </c>
      <c r="H387" s="106" t="s">
        <v>603</v>
      </c>
      <c r="I387" s="106">
        <v>50</v>
      </c>
      <c r="J387" s="107">
        <v>9.7100000000000009</v>
      </c>
      <c r="K387" s="107">
        <f t="shared" si="30"/>
        <v>485.50000000000006</v>
      </c>
      <c r="L387" s="109">
        <v>43040</v>
      </c>
      <c r="M387" s="106" t="s">
        <v>646</v>
      </c>
      <c r="N387" s="177">
        <v>50</v>
      </c>
      <c r="O387" s="107">
        <f t="shared" ref="O387:O404" si="31">N387*J387</f>
        <v>485.50000000000006</v>
      </c>
      <c r="P387" s="101" t="s">
        <v>661</v>
      </c>
      <c r="Q387" s="106">
        <v>19674</v>
      </c>
      <c r="R387" s="101" t="s">
        <v>588</v>
      </c>
    </row>
    <row r="388" spans="1:18" ht="30" x14ac:dyDescent="0.25">
      <c r="A388" s="180" t="s">
        <v>253</v>
      </c>
      <c r="B388" s="181" t="s">
        <v>254</v>
      </c>
      <c r="C388" s="182">
        <v>43175</v>
      </c>
      <c r="D388" s="183">
        <v>280400</v>
      </c>
      <c r="E388" s="101" t="s">
        <v>539</v>
      </c>
      <c r="F388" s="106">
        <v>139</v>
      </c>
      <c r="G388" s="188" t="str">
        <f>VLOOKUP(F388,'[3]Controle de saldo'!$1:$1048576,3,FALSE)</f>
        <v>LÂMPADA FLUORESCENTE TUBULAR DE 20 W X 127V. BULBO T10.</v>
      </c>
      <c r="H388" s="106" t="s">
        <v>603</v>
      </c>
      <c r="I388" s="106">
        <v>40</v>
      </c>
      <c r="J388" s="107">
        <v>4.0999999999999996</v>
      </c>
      <c r="K388" s="107">
        <f t="shared" si="30"/>
        <v>164</v>
      </c>
      <c r="L388" s="109">
        <v>43040</v>
      </c>
      <c r="M388" s="106" t="s">
        <v>646</v>
      </c>
      <c r="N388" s="177">
        <v>40</v>
      </c>
      <c r="O388" s="107">
        <f t="shared" si="31"/>
        <v>164</v>
      </c>
      <c r="P388" s="101" t="s">
        <v>661</v>
      </c>
      <c r="Q388" s="106">
        <v>19674</v>
      </c>
      <c r="R388" s="101" t="s">
        <v>588</v>
      </c>
    </row>
    <row r="389" spans="1:18" ht="30" x14ac:dyDescent="0.25">
      <c r="A389" s="180" t="s">
        <v>253</v>
      </c>
      <c r="B389" s="181" t="s">
        <v>254</v>
      </c>
      <c r="C389" s="182">
        <v>43175</v>
      </c>
      <c r="D389" s="183">
        <v>280400</v>
      </c>
      <c r="E389" s="101" t="s">
        <v>539</v>
      </c>
      <c r="F389" s="106">
        <v>140</v>
      </c>
      <c r="G389" s="188" t="str">
        <f>VLOOKUP(F389,'[3]Controle de saldo'!$1:$1048576,3,FALSE)</f>
        <v>LÂMPADA FLUORESCENTE TUBULAR DE 32 W X 127V.</v>
      </c>
      <c r="H389" s="106" t="s">
        <v>603</v>
      </c>
      <c r="I389" s="106">
        <v>40</v>
      </c>
      <c r="J389" s="107">
        <v>4.3</v>
      </c>
      <c r="K389" s="107">
        <f t="shared" si="30"/>
        <v>172</v>
      </c>
      <c r="L389" s="109">
        <v>43040</v>
      </c>
      <c r="M389" s="106" t="s">
        <v>646</v>
      </c>
      <c r="N389" s="177">
        <v>40</v>
      </c>
      <c r="O389" s="107">
        <f t="shared" si="31"/>
        <v>172</v>
      </c>
      <c r="P389" s="101" t="s">
        <v>661</v>
      </c>
      <c r="Q389" s="106">
        <v>19674</v>
      </c>
      <c r="R389" s="101" t="s">
        <v>588</v>
      </c>
    </row>
    <row r="390" spans="1:18" ht="60" x14ac:dyDescent="0.25">
      <c r="A390" s="180" t="s">
        <v>253</v>
      </c>
      <c r="B390" s="181" t="s">
        <v>254</v>
      </c>
      <c r="C390" s="182">
        <v>43175</v>
      </c>
      <c r="D390" s="183">
        <v>280400</v>
      </c>
      <c r="E390" s="101" t="s">
        <v>539</v>
      </c>
      <c r="F390" s="106">
        <v>123</v>
      </c>
      <c r="G390" s="188" t="str">
        <f>VLOOKUP(F390,'[3]Controle de saldo'!$1:$1048576,3,FALSE)</f>
        <v>INTERRUPTOR, TIPO SOBREPOR, QUANTIDADE PÓLOS 2 UN, QUANTIDADE SEÇÕES 1 UN, QUANTIDADE ALAVANCAS 2 UN, CARACTERÍSTICAS ADICIONAIS ESPELHO</v>
      </c>
      <c r="H390" s="106" t="s">
        <v>603</v>
      </c>
      <c r="I390" s="106">
        <v>20</v>
      </c>
      <c r="J390" s="107">
        <v>3.37</v>
      </c>
      <c r="K390" s="107">
        <f t="shared" si="30"/>
        <v>67.400000000000006</v>
      </c>
      <c r="L390" s="109">
        <v>43040</v>
      </c>
      <c r="M390" s="106" t="s">
        <v>645</v>
      </c>
      <c r="N390" s="177">
        <v>20</v>
      </c>
      <c r="O390" s="107">
        <f t="shared" si="31"/>
        <v>67.400000000000006</v>
      </c>
      <c r="P390" s="106" t="s">
        <v>726</v>
      </c>
      <c r="Q390" s="106" t="s">
        <v>731</v>
      </c>
      <c r="R390" s="101" t="s">
        <v>723</v>
      </c>
    </row>
    <row r="391" spans="1:18" ht="60" x14ac:dyDescent="0.25">
      <c r="A391" s="180" t="s">
        <v>253</v>
      </c>
      <c r="B391" s="181" t="s">
        <v>254</v>
      </c>
      <c r="C391" s="182">
        <v>43175</v>
      </c>
      <c r="D391" s="183">
        <v>280400</v>
      </c>
      <c r="E391" s="101" t="s">
        <v>539</v>
      </c>
      <c r="F391" s="106">
        <v>124</v>
      </c>
      <c r="G391" s="188" t="str">
        <f>VLOOKUP(F391,'[3]Controle de saldo'!$1:$1048576,3,FALSE)</f>
        <v>INTERRUPTOR, TIPO SOBREPOR, QUANTIDADE PÓLOS 2 UN, QUANTIDADE SEÇÕES 2 UN, QUANTIDADE ALAVANCAS 2 UN, CARACTERÍSTICAS ADICIONAIS ESPELHO</v>
      </c>
      <c r="H391" s="106" t="s">
        <v>603</v>
      </c>
      <c r="I391" s="106">
        <v>20</v>
      </c>
      <c r="J391" s="107">
        <v>5.16</v>
      </c>
      <c r="K391" s="107">
        <f t="shared" si="30"/>
        <v>103.2</v>
      </c>
      <c r="L391" s="109">
        <v>43040</v>
      </c>
      <c r="M391" s="106" t="s">
        <v>645</v>
      </c>
      <c r="N391" s="177">
        <v>20</v>
      </c>
      <c r="O391" s="107">
        <f t="shared" si="31"/>
        <v>103.2</v>
      </c>
      <c r="P391" s="106" t="s">
        <v>726</v>
      </c>
      <c r="Q391" s="106" t="s">
        <v>731</v>
      </c>
      <c r="R391" s="101" t="s">
        <v>723</v>
      </c>
    </row>
    <row r="392" spans="1:18" ht="45" x14ac:dyDescent="0.25">
      <c r="A392" s="180" t="s">
        <v>253</v>
      </c>
      <c r="B392" s="181" t="s">
        <v>254</v>
      </c>
      <c r="C392" s="182">
        <v>43175</v>
      </c>
      <c r="D392" s="108">
        <v>100070</v>
      </c>
      <c r="E392" s="101" t="s">
        <v>622</v>
      </c>
      <c r="F392" s="106">
        <v>88</v>
      </c>
      <c r="G392" s="101" t="str">
        <f>VLOOKUP(F392,Plan1!A$1:I$240,3,FALSE)</f>
        <v>EXTENSÃO ELÉTRICA, TIPO SIMPLES, COMPRIMENTO 20 M, ACESSÓRIOS 3 ENTRADAS</v>
      </c>
      <c r="H392" s="106" t="s">
        <v>623</v>
      </c>
      <c r="I392" s="106">
        <v>1</v>
      </c>
      <c r="J392" s="107">
        <f>VLOOKUP(F392,Plan1!A$1:I$240,8,FALSE)</f>
        <v>39.340000000000003</v>
      </c>
      <c r="K392" s="107">
        <f t="shared" si="30"/>
        <v>39.340000000000003</v>
      </c>
      <c r="L392" s="109">
        <v>43056</v>
      </c>
      <c r="M392" s="106" t="s">
        <v>638</v>
      </c>
      <c r="N392" s="177">
        <v>1</v>
      </c>
      <c r="O392" s="107">
        <f t="shared" si="31"/>
        <v>39.340000000000003</v>
      </c>
      <c r="P392" s="106" t="s">
        <v>717</v>
      </c>
      <c r="Q392" s="101" t="s">
        <v>733</v>
      </c>
      <c r="R392" s="101" t="s">
        <v>588</v>
      </c>
    </row>
    <row r="393" spans="1:18" ht="30" x14ac:dyDescent="0.25">
      <c r="A393" s="180" t="s">
        <v>253</v>
      </c>
      <c r="B393" s="181" t="s">
        <v>254</v>
      </c>
      <c r="C393" s="182">
        <v>43175</v>
      </c>
      <c r="D393" s="108">
        <v>100070</v>
      </c>
      <c r="E393" s="101" t="s">
        <v>622</v>
      </c>
      <c r="F393" s="106">
        <v>155</v>
      </c>
      <c r="G393" s="101" t="str">
        <f>VLOOKUP(F393,Plan1!A$1:I$240,3,FALSE)</f>
        <v>REATOR ELETRÔNICO DUPLO PARA LÂMPADA FLUORESCENTE 40 W X 127 V.</v>
      </c>
      <c r="H393" s="106" t="s">
        <v>623</v>
      </c>
      <c r="I393" s="106">
        <v>20</v>
      </c>
      <c r="J393" s="107">
        <f>VLOOKUP(F393,Plan1!A$1:I$240,8,FALSE)</f>
        <v>13.2</v>
      </c>
      <c r="K393" s="107">
        <f t="shared" si="30"/>
        <v>264</v>
      </c>
      <c r="L393" s="109">
        <v>43056</v>
      </c>
      <c r="M393" s="106" t="s">
        <v>639</v>
      </c>
      <c r="N393" s="177">
        <v>20</v>
      </c>
      <c r="O393" s="107">
        <f t="shared" si="31"/>
        <v>264</v>
      </c>
      <c r="P393" s="106" t="s">
        <v>734</v>
      </c>
      <c r="Q393" s="106" t="s">
        <v>735</v>
      </c>
      <c r="R393" s="101" t="s">
        <v>588</v>
      </c>
    </row>
    <row r="394" spans="1:18" ht="30" x14ac:dyDescent="0.25">
      <c r="A394" s="180" t="s">
        <v>253</v>
      </c>
      <c r="B394" s="181" t="s">
        <v>254</v>
      </c>
      <c r="C394" s="182">
        <v>43175</v>
      </c>
      <c r="D394" s="108">
        <v>100070</v>
      </c>
      <c r="E394" s="101" t="s">
        <v>622</v>
      </c>
      <c r="F394" s="106">
        <v>83</v>
      </c>
      <c r="G394" s="101" t="str">
        <f>VLOOKUP(F394,Plan1!A$1:I$240,3,FALSE)</f>
        <v>ELETRODUTO RÍGIDO ¶ PVC, ANTI-CHAMA. ROLO 50 METROS</v>
      </c>
      <c r="H394" s="106" t="s">
        <v>623</v>
      </c>
      <c r="I394" s="106">
        <v>1</v>
      </c>
      <c r="J394" s="107">
        <f>VLOOKUP(F394,Plan1!A$1:I$240,8,FALSE)</f>
        <v>74.38</v>
      </c>
      <c r="K394" s="107">
        <f t="shared" si="30"/>
        <v>74.38</v>
      </c>
      <c r="L394" s="109">
        <v>43056</v>
      </c>
      <c r="M394" s="106" t="s">
        <v>640</v>
      </c>
      <c r="N394" s="177">
        <v>1</v>
      </c>
      <c r="O394" s="107">
        <f t="shared" si="31"/>
        <v>74.38</v>
      </c>
      <c r="P394" s="109">
        <v>43117</v>
      </c>
      <c r="Q394" s="106">
        <v>19673</v>
      </c>
      <c r="R394" s="101" t="s">
        <v>588</v>
      </c>
    </row>
    <row r="395" spans="1:18" ht="45" x14ac:dyDescent="0.25">
      <c r="A395" s="180" t="s">
        <v>253</v>
      </c>
      <c r="B395" s="181" t="s">
        <v>254</v>
      </c>
      <c r="C395" s="182">
        <v>43175</v>
      </c>
      <c r="D395" s="108">
        <v>100070</v>
      </c>
      <c r="E395" s="101" t="s">
        <v>622</v>
      </c>
      <c r="F395" s="106">
        <v>2</v>
      </c>
      <c r="G395" s="101" t="str">
        <f>VLOOKUP(F395,Plan1!A$1:I$240,3,FALSE)</f>
        <v>ABRAÇADEIRA, MATERIAL METAL GALVANIZADO, TIPO COPO, ESPESSURA 3/4 POL, APLICAÇÃO FIXAÇÃO TUBOS E CANOS</v>
      </c>
      <c r="H395" s="106" t="s">
        <v>623</v>
      </c>
      <c r="I395" s="106">
        <v>15</v>
      </c>
      <c r="J395" s="107">
        <f>VLOOKUP(F395,Plan1!A$1:I$240,8,FALSE)</f>
        <v>0.77</v>
      </c>
      <c r="K395" s="107">
        <f t="shared" si="30"/>
        <v>11.55</v>
      </c>
      <c r="L395" s="109">
        <v>43056</v>
      </c>
      <c r="M395" s="106" t="s">
        <v>641</v>
      </c>
      <c r="N395" s="177">
        <v>15</v>
      </c>
      <c r="O395" s="107">
        <f t="shared" si="31"/>
        <v>11.55</v>
      </c>
      <c r="P395" s="106" t="s">
        <v>736</v>
      </c>
      <c r="Q395" s="106" t="s">
        <v>737</v>
      </c>
      <c r="R395" s="101" t="s">
        <v>588</v>
      </c>
    </row>
    <row r="396" spans="1:18" ht="60" x14ac:dyDescent="0.25">
      <c r="A396" s="180" t="s">
        <v>604</v>
      </c>
      <c r="B396" s="181" t="s">
        <v>605</v>
      </c>
      <c r="C396" s="182">
        <v>43176</v>
      </c>
      <c r="D396" s="108">
        <v>100070</v>
      </c>
      <c r="E396" s="101" t="s">
        <v>622</v>
      </c>
      <c r="F396" s="106">
        <v>20</v>
      </c>
      <c r="G396" s="101" t="s">
        <v>267</v>
      </c>
      <c r="H396" s="106" t="s">
        <v>623</v>
      </c>
      <c r="I396" s="106">
        <v>1</v>
      </c>
      <c r="J396" s="107">
        <v>394.99</v>
      </c>
      <c r="K396" s="107">
        <f t="shared" si="30"/>
        <v>394.99</v>
      </c>
      <c r="L396" s="109">
        <v>43056</v>
      </c>
      <c r="M396" s="106" t="s">
        <v>641</v>
      </c>
      <c r="N396" s="177">
        <v>1</v>
      </c>
      <c r="O396" s="107">
        <f t="shared" si="31"/>
        <v>394.99</v>
      </c>
      <c r="P396" s="106" t="s">
        <v>736</v>
      </c>
      <c r="Q396" s="106" t="s">
        <v>737</v>
      </c>
      <c r="R396" s="101" t="s">
        <v>588</v>
      </c>
    </row>
    <row r="397" spans="1:18" ht="45" x14ac:dyDescent="0.25">
      <c r="A397" s="180" t="s">
        <v>606</v>
      </c>
      <c r="B397" s="181" t="s">
        <v>607</v>
      </c>
      <c r="C397" s="182">
        <v>43177</v>
      </c>
      <c r="D397" s="108">
        <v>100070</v>
      </c>
      <c r="E397" s="101" t="s">
        <v>622</v>
      </c>
      <c r="F397" s="106">
        <v>150</v>
      </c>
      <c r="G397" s="101" t="str">
        <f>VLOOKUP(F397,Plan1!A$1:I$240,3,FALSE)</f>
        <v>LUVA ELETRODUTO, MATERIAL PVC RÍGIDO, TIPO FIXAÇÃO ROSCÁVEL, BITOLA 3/4 POL, COR PRETA</v>
      </c>
      <c r="H397" s="106" t="s">
        <v>623</v>
      </c>
      <c r="I397" s="106">
        <v>15</v>
      </c>
      <c r="J397" s="107">
        <f>VLOOKUP(F397,Plan1!A$1:I$240,8,FALSE)</f>
        <v>0.59</v>
      </c>
      <c r="K397" s="107">
        <f t="shared" si="30"/>
        <v>8.85</v>
      </c>
      <c r="L397" s="109">
        <v>43056</v>
      </c>
      <c r="M397" s="106" t="s">
        <v>641</v>
      </c>
      <c r="N397" s="177">
        <v>15</v>
      </c>
      <c r="O397" s="107">
        <f t="shared" si="31"/>
        <v>8.85</v>
      </c>
      <c r="P397" s="106" t="s">
        <v>736</v>
      </c>
      <c r="Q397" s="106" t="s">
        <v>737</v>
      </c>
      <c r="R397" s="101" t="s">
        <v>588</v>
      </c>
    </row>
    <row r="398" spans="1:18" ht="45" x14ac:dyDescent="0.25">
      <c r="A398" s="180" t="s">
        <v>608</v>
      </c>
      <c r="B398" s="181" t="s">
        <v>609</v>
      </c>
      <c r="C398" s="182">
        <v>43178</v>
      </c>
      <c r="D398" s="108">
        <v>100070</v>
      </c>
      <c r="E398" s="101" t="s">
        <v>622</v>
      </c>
      <c r="F398" s="106">
        <v>46</v>
      </c>
      <c r="G398" s="101" t="str">
        <f>VLOOKUP(F398,Plan1!A$1:I$240,3,FALSE)</f>
        <v>CURVA ELETRODUTO, ANGULAÇÃO 90¨ RAIO LONGO, TIPO ROSCÁVEL, MATERIAL PVC RÍGIDO, COR PRETO, BITOLA 3/4 POL</v>
      </c>
      <c r="H398" s="106" t="s">
        <v>623</v>
      </c>
      <c r="I398" s="106">
        <v>4</v>
      </c>
      <c r="J398" s="107">
        <f>VLOOKUP(F398,Plan1!A$1:I$240,8,FALSE)</f>
        <v>1.58</v>
      </c>
      <c r="K398" s="107">
        <f>J398*I398</f>
        <v>6.32</v>
      </c>
      <c r="L398" s="109">
        <v>43056</v>
      </c>
      <c r="M398" s="106" t="s">
        <v>642</v>
      </c>
      <c r="N398" s="177">
        <v>4</v>
      </c>
      <c r="O398" s="107">
        <f t="shared" si="31"/>
        <v>6.32</v>
      </c>
      <c r="R398" s="101" t="s">
        <v>738</v>
      </c>
    </row>
    <row r="399" spans="1:18" ht="45" x14ac:dyDescent="0.25">
      <c r="A399" s="180" t="s">
        <v>610</v>
      </c>
      <c r="B399" s="181" t="s">
        <v>611</v>
      </c>
      <c r="C399" s="182">
        <v>43179</v>
      </c>
      <c r="D399" s="108">
        <v>100070</v>
      </c>
      <c r="E399" s="101" t="s">
        <v>622</v>
      </c>
      <c r="F399" s="106">
        <v>133</v>
      </c>
      <c r="G399" s="101" t="str">
        <f>VLOOKUP(F399,'[4]Controle de saldo'!$1:$1048576,3,FALSE)</f>
        <v>LÂMPADA FLUORESCENTE COMPACTA COM BASE E-27, POTÊNCIA MÍNIMA 23 W X 127V, FORMATO RETO.</v>
      </c>
      <c r="H399" s="106" t="s">
        <v>625</v>
      </c>
      <c r="I399" s="106">
        <v>50</v>
      </c>
      <c r="J399" s="107">
        <v>9.7100000000000009</v>
      </c>
      <c r="K399" s="107">
        <f t="shared" ref="K399:K404" si="32">J399*I399</f>
        <v>485.50000000000006</v>
      </c>
      <c r="L399" s="109">
        <v>43063</v>
      </c>
      <c r="M399" s="106" t="s">
        <v>637</v>
      </c>
      <c r="N399" s="177">
        <v>50</v>
      </c>
      <c r="O399" s="107">
        <f t="shared" si="31"/>
        <v>485.50000000000006</v>
      </c>
      <c r="P399" s="109">
        <v>43116</v>
      </c>
      <c r="Q399" s="106">
        <v>6097</v>
      </c>
      <c r="R399" s="101" t="s">
        <v>588</v>
      </c>
    </row>
    <row r="400" spans="1:18" x14ac:dyDescent="0.25">
      <c r="A400" s="180" t="s">
        <v>612</v>
      </c>
      <c r="B400" s="181" t="s">
        <v>613</v>
      </c>
      <c r="C400" s="182">
        <v>43180</v>
      </c>
      <c r="D400" s="108">
        <v>240620</v>
      </c>
      <c r="E400" s="101" t="s">
        <v>624</v>
      </c>
      <c r="F400" s="106">
        <v>91</v>
      </c>
      <c r="G400" s="101" t="str">
        <f>VLOOKUP(F400,'[4]Controle de saldo'!$1:$1048576,3,FALSE)</f>
        <v>FIO ELETRICO, TIPO FLEXÍVEL, BITOLA 6 MM</v>
      </c>
      <c r="I400" s="106">
        <v>1</v>
      </c>
      <c r="J400" s="107">
        <v>152.82</v>
      </c>
      <c r="K400" s="107">
        <f t="shared" si="32"/>
        <v>152.82</v>
      </c>
      <c r="L400" s="109">
        <v>43063</v>
      </c>
      <c r="M400" s="106" t="s">
        <v>634</v>
      </c>
      <c r="N400" s="106">
        <v>1</v>
      </c>
      <c r="O400" s="107">
        <f t="shared" si="31"/>
        <v>152.82</v>
      </c>
      <c r="P400" s="109">
        <v>43129</v>
      </c>
      <c r="Q400" s="106">
        <v>105</v>
      </c>
      <c r="R400" s="101" t="s">
        <v>588</v>
      </c>
    </row>
    <row r="401" spans="1:18" ht="45" x14ac:dyDescent="0.25">
      <c r="A401" s="180" t="s">
        <v>614</v>
      </c>
      <c r="B401" s="181" t="s">
        <v>615</v>
      </c>
      <c r="C401" s="182">
        <v>43181</v>
      </c>
      <c r="D401" s="108">
        <v>240620</v>
      </c>
      <c r="E401" s="101" t="s">
        <v>624</v>
      </c>
      <c r="F401" s="106">
        <v>133</v>
      </c>
      <c r="G401" s="101" t="str">
        <f>VLOOKUP(F401,'[4]Controle de saldo'!$1:$1048576,3,FALSE)</f>
        <v>LÂMPADA FLUORESCENTE COMPACTA COM BASE E-27, POTÊNCIA MÍNIMA 23 W X 127V, FORMATO RETO.</v>
      </c>
      <c r="I401" s="106">
        <v>50</v>
      </c>
      <c r="J401" s="107">
        <v>9.7100000000000009</v>
      </c>
      <c r="K401" s="107">
        <f t="shared" si="32"/>
        <v>485.50000000000006</v>
      </c>
      <c r="L401" s="109">
        <v>43063</v>
      </c>
      <c r="M401" s="106" t="s">
        <v>636</v>
      </c>
      <c r="N401" s="106">
        <v>50</v>
      </c>
      <c r="O401" s="107">
        <f t="shared" si="31"/>
        <v>485.50000000000006</v>
      </c>
      <c r="P401" s="109">
        <v>42751</v>
      </c>
      <c r="Q401" s="106">
        <v>6255</v>
      </c>
      <c r="R401" s="101" t="s">
        <v>588</v>
      </c>
    </row>
    <row r="402" spans="1:18" ht="30" x14ac:dyDescent="0.25">
      <c r="A402" s="180" t="s">
        <v>616</v>
      </c>
      <c r="B402" s="181" t="s">
        <v>617</v>
      </c>
      <c r="C402" s="182">
        <v>43182</v>
      </c>
      <c r="D402" s="108">
        <v>240620</v>
      </c>
      <c r="E402" s="101" t="s">
        <v>624</v>
      </c>
      <c r="F402" s="106">
        <v>139</v>
      </c>
      <c r="G402" s="101" t="str">
        <f>VLOOKUP(F402,'[4]Controle de saldo'!$1:$1048576,3,FALSE)</f>
        <v>LÂMPADA FLUORESCENTE TUBULAR DE 20 W X 127V. BULBO T10.</v>
      </c>
      <c r="I402" s="106">
        <v>200</v>
      </c>
      <c r="J402" s="107">
        <v>4.0999999999999996</v>
      </c>
      <c r="K402" s="107">
        <f t="shared" si="32"/>
        <v>819.99999999999989</v>
      </c>
      <c r="L402" s="109">
        <v>43063</v>
      </c>
      <c r="M402" s="106" t="s">
        <v>636</v>
      </c>
      <c r="N402" s="106">
        <v>200</v>
      </c>
      <c r="O402" s="107">
        <f t="shared" si="31"/>
        <v>819.99999999999989</v>
      </c>
      <c r="P402" s="109">
        <v>42751</v>
      </c>
      <c r="Q402" s="106">
        <v>6255</v>
      </c>
      <c r="R402" s="101" t="s">
        <v>588</v>
      </c>
    </row>
    <row r="403" spans="1:18" ht="45" x14ac:dyDescent="0.25">
      <c r="A403" s="180" t="s">
        <v>618</v>
      </c>
      <c r="B403" s="181" t="s">
        <v>619</v>
      </c>
      <c r="C403" s="182">
        <v>43183</v>
      </c>
      <c r="D403" s="108">
        <v>240620</v>
      </c>
      <c r="E403" s="101" t="s">
        <v>624</v>
      </c>
      <c r="F403" s="106">
        <v>162</v>
      </c>
      <c r="G403" s="101" t="str">
        <f>VLOOKUP(F403,'[4]Controle de saldo'!$1:$1048576,3,FALSE)</f>
        <v>SPOT, MATERIAL ALUMINIO, PARA DUAS LÂMPADAS ATÉ 25W. COR BRANCA OU PRATA. BOCAL E-27.</v>
      </c>
      <c r="I403" s="106">
        <v>20</v>
      </c>
      <c r="J403" s="107">
        <v>28.5</v>
      </c>
      <c r="K403" s="107">
        <f t="shared" si="32"/>
        <v>570</v>
      </c>
      <c r="L403" s="109">
        <v>43063</v>
      </c>
      <c r="M403" s="106" t="s">
        <v>635</v>
      </c>
      <c r="N403" s="106">
        <v>20</v>
      </c>
      <c r="O403" s="107">
        <f t="shared" si="31"/>
        <v>570</v>
      </c>
      <c r="P403" s="109">
        <v>43129</v>
      </c>
      <c r="Q403" s="106">
        <v>105</v>
      </c>
      <c r="R403" s="101" t="s">
        <v>588</v>
      </c>
    </row>
    <row r="404" spans="1:18" ht="30" x14ac:dyDescent="0.25">
      <c r="A404" s="180" t="s">
        <v>620</v>
      </c>
      <c r="B404" s="181" t="s">
        <v>621</v>
      </c>
      <c r="C404" s="182">
        <v>43184</v>
      </c>
      <c r="D404" s="108">
        <v>240620</v>
      </c>
      <c r="E404" s="101" t="s">
        <v>624</v>
      </c>
      <c r="F404" s="106">
        <v>167</v>
      </c>
      <c r="G404" s="101" t="str">
        <f>VLOOKUP(F404,'[4]Controle de saldo'!$1:$1048576,3,FALSE)</f>
        <v>TOMADA EXTERNA 10 AMPERES TIPO UNIVERSAL, SISTEMA X.</v>
      </c>
      <c r="I404" s="106">
        <v>20</v>
      </c>
      <c r="J404" s="107">
        <v>4.12</v>
      </c>
      <c r="K404" s="107">
        <f t="shared" si="32"/>
        <v>82.4</v>
      </c>
      <c r="L404" s="109">
        <v>43063</v>
      </c>
      <c r="M404" s="106" t="s">
        <v>636</v>
      </c>
      <c r="N404" s="106">
        <v>20</v>
      </c>
      <c r="O404" s="107">
        <f t="shared" si="31"/>
        <v>82.4</v>
      </c>
      <c r="P404" s="109">
        <v>42751</v>
      </c>
      <c r="Q404" s="106">
        <v>6255</v>
      </c>
      <c r="R404" s="101" t="s">
        <v>588</v>
      </c>
    </row>
    <row r="405" spans="1:18" x14ac:dyDescent="0.25">
      <c r="A405" s="180"/>
      <c r="B405" s="181"/>
      <c r="C405" s="182"/>
      <c r="L405" s="109"/>
    </row>
    <row r="406" spans="1:18" x14ac:dyDescent="0.25">
      <c r="A406" s="180"/>
      <c r="B406" s="181"/>
      <c r="C406" s="182"/>
    </row>
    <row r="407" spans="1:18" x14ac:dyDescent="0.25">
      <c r="A407" s="180"/>
      <c r="B407" s="181"/>
      <c r="C407" s="182"/>
    </row>
    <row r="408" spans="1:18" x14ac:dyDescent="0.25">
      <c r="A408" s="180"/>
      <c r="B408" s="181"/>
      <c r="C408" s="182"/>
    </row>
    <row r="409" spans="1:18" x14ac:dyDescent="0.25">
      <c r="A409" s="180"/>
      <c r="B409" s="181"/>
      <c r="C409" s="182"/>
    </row>
    <row r="410" spans="1:18" x14ac:dyDescent="0.25">
      <c r="A410" s="180"/>
      <c r="B410" s="181"/>
      <c r="C410" s="182"/>
    </row>
    <row r="411" spans="1:18" x14ac:dyDescent="0.25">
      <c r="A411" s="180"/>
      <c r="B411" s="181"/>
      <c r="C411" s="182"/>
    </row>
    <row r="412" spans="1:18" x14ac:dyDescent="0.25">
      <c r="A412" s="180"/>
      <c r="B412" s="181"/>
      <c r="C412" s="182"/>
    </row>
    <row r="413" spans="1:18" x14ac:dyDescent="0.25">
      <c r="A413" s="180"/>
      <c r="B413" s="181"/>
      <c r="C413" s="182"/>
    </row>
    <row r="414" spans="1:18" x14ac:dyDescent="0.25">
      <c r="A414" s="180"/>
      <c r="B414" s="181"/>
      <c r="C414" s="182"/>
    </row>
    <row r="415" spans="1:18" x14ac:dyDescent="0.25">
      <c r="A415" s="180"/>
      <c r="B415" s="181"/>
      <c r="C415" s="182"/>
    </row>
    <row r="416" spans="1:18" x14ac:dyDescent="0.25">
      <c r="A416" s="180"/>
      <c r="B416" s="181"/>
      <c r="C416" s="182"/>
    </row>
    <row r="417" spans="1:3" x14ac:dyDescent="0.25">
      <c r="A417" s="180"/>
      <c r="B417" s="181"/>
      <c r="C417" s="182"/>
    </row>
    <row r="418" spans="1:3" x14ac:dyDescent="0.25">
      <c r="A418" s="180"/>
      <c r="B418" s="181"/>
      <c r="C418" s="182"/>
    </row>
  </sheetData>
  <sheetProtection algorithmName="SHA-512" hashValue="BYHD1S1CTn7AhRoH9z4g35SCsmprLBuOz49is4t7Y7Yeo69bGiVyA7MDI12XBCKEHQhXP/J39iClvLTHq8haog==" saltValue="YAIQ/rBlQTiFY7cIne24VA==" spinCount="100000" sheet="1" objects="1" scenarios="1" selectLockedCells="1"/>
  <autoFilter ref="A1:R418">
    <sortState ref="A179:R179">
      <sortCondition ref="M1:M418"/>
    </sortState>
  </autoFilter>
  <sortState ref="F2:J108">
    <sortCondition ref="F2:F108"/>
  </sortState>
  <pageMargins left="0.511811024" right="0.511811024" top="0.78740157499999996" bottom="0.78740157499999996" header="0.31496062000000002" footer="0.31496062000000002"/>
  <pageSetup paperSize="9" scale="1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19"/>
  <sheetViews>
    <sheetView showGridLines="0" tabSelected="1" workbookViewId="0">
      <selection sqref="A1:E1"/>
    </sheetView>
  </sheetViews>
  <sheetFormatPr defaultRowHeight="15" x14ac:dyDescent="0.25"/>
  <cols>
    <col min="1" max="5" width="19.5703125" customWidth="1"/>
  </cols>
  <sheetData>
    <row r="1" spans="1:6" ht="52.5" customHeight="1" x14ac:dyDescent="0.25">
      <c r="A1" s="287" t="s">
        <v>249</v>
      </c>
      <c r="B1" s="288"/>
      <c r="C1" s="288"/>
      <c r="D1" s="288"/>
      <c r="E1" s="288"/>
      <c r="F1" s="98"/>
    </row>
    <row r="2" spans="1:6" ht="54" customHeight="1" x14ac:dyDescent="0.25">
      <c r="A2" s="289" t="s">
        <v>251</v>
      </c>
      <c r="B2" s="289"/>
      <c r="C2" s="289"/>
      <c r="D2" s="289"/>
      <c r="E2" s="289"/>
      <c r="F2" s="98"/>
    </row>
    <row r="3" spans="1:6" ht="41.25" customHeight="1" x14ac:dyDescent="0.25"/>
    <row r="4" spans="1:6" ht="41.25" customHeight="1" x14ac:dyDescent="0.25"/>
    <row r="5" spans="1:6" ht="41.25" customHeight="1" x14ac:dyDescent="0.25"/>
    <row r="6" spans="1:6" ht="41.25" customHeight="1" x14ac:dyDescent="0.25"/>
    <row r="7" spans="1:6" ht="41.25" customHeight="1" x14ac:dyDescent="0.25"/>
    <row r="8" spans="1:6" ht="41.25" customHeight="1" x14ac:dyDescent="0.25"/>
    <row r="9" spans="1:6" ht="41.25" customHeight="1" x14ac:dyDescent="0.25"/>
    <row r="10" spans="1:6" ht="41.25" customHeight="1" x14ac:dyDescent="0.25"/>
    <row r="11" spans="1:6" ht="41.25" customHeight="1" x14ac:dyDescent="0.25"/>
    <row r="12" spans="1:6" ht="41.25" customHeight="1" x14ac:dyDescent="0.25"/>
    <row r="13" spans="1:6" ht="41.25" customHeight="1" x14ac:dyDescent="0.25"/>
    <row r="14" spans="1:6" ht="41.25" customHeight="1" x14ac:dyDescent="0.25"/>
    <row r="15" spans="1:6" ht="41.25" customHeight="1" x14ac:dyDescent="0.25"/>
    <row r="16" spans="1:6" ht="41.25" customHeight="1" x14ac:dyDescent="0.25"/>
    <row r="17" ht="41.25" customHeight="1" x14ac:dyDescent="0.25"/>
    <row r="18" ht="41.25" customHeight="1" x14ac:dyDescent="0.25"/>
    <row r="19" ht="41.25" customHeight="1" x14ac:dyDescent="0.25"/>
  </sheetData>
  <sheetProtection algorithmName="SHA-512" hashValue="gBNX3xigYc15l4N1LyRECVLTQwi2r4OKm/GAZDTnQrBSlEEmnca+iQSAtkfPB3c4B0Ix/OazYl2O7vOCKKJeNA==" saltValue="yerO32ga6zeXMhLu7jSUXA==" spinCount="100000" sheet="1" objects="1" scenarios="1" selectLockedCells="1"/>
  <mergeCells count="2">
    <mergeCell ref="A1:E1"/>
    <mergeCell ref="A2:E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O402"/>
  <sheetViews>
    <sheetView workbookViewId="0">
      <selection activeCell="D2" sqref="D2"/>
    </sheetView>
  </sheetViews>
  <sheetFormatPr defaultRowHeight="15" x14ac:dyDescent="0.25"/>
  <cols>
    <col min="1" max="1" width="63.28515625" customWidth="1"/>
    <col min="2" max="2" width="16.28515625" style="115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193" t="s">
        <v>663</v>
      </c>
      <c r="B1" s="112"/>
      <c r="G1" s="290"/>
    </row>
    <row r="2" spans="1:15" ht="16.5" thickTop="1" thickBot="1" x14ac:dyDescent="0.3">
      <c r="A2" s="191" t="s">
        <v>3</v>
      </c>
      <c r="B2" s="114">
        <v>100070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45.75" thickTop="1" x14ac:dyDescent="0.25">
      <c r="A5" s="117" t="s">
        <v>267</v>
      </c>
      <c r="B5" s="118" t="s">
        <v>641</v>
      </c>
      <c r="C5" s="118" t="s">
        <v>588</v>
      </c>
      <c r="D5" s="119">
        <v>43056</v>
      </c>
      <c r="E5" s="118">
        <v>1</v>
      </c>
      <c r="F5" s="118">
        <v>1</v>
      </c>
      <c r="G5" s="120">
        <v>394.99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310</v>
      </c>
      <c r="B6" s="118" t="s">
        <v>638</v>
      </c>
      <c r="C6" s="118" t="s">
        <v>588</v>
      </c>
      <c r="D6" s="119">
        <v>43056</v>
      </c>
      <c r="E6" s="118">
        <v>1</v>
      </c>
      <c r="F6" s="118">
        <v>1</v>
      </c>
      <c r="G6" s="121">
        <v>39.340000000000003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339</v>
      </c>
      <c r="B7" s="118"/>
      <c r="C7" s="118"/>
      <c r="D7" s="118"/>
      <c r="E7" s="118"/>
      <c r="F7" s="118"/>
      <c r="G7" s="121">
        <v>485.50000000000006</v>
      </c>
      <c r="H7"/>
      <c r="I7"/>
      <c r="J7"/>
      <c r="K7"/>
      <c r="L7"/>
      <c r="M7"/>
      <c r="N7"/>
      <c r="O7"/>
    </row>
    <row r="8" spans="1:15" s="125" customFormat="1" ht="30" x14ac:dyDescent="0.25">
      <c r="A8" s="117" t="s">
        <v>352</v>
      </c>
      <c r="B8" s="118" t="s">
        <v>639</v>
      </c>
      <c r="C8" s="118" t="s">
        <v>588</v>
      </c>
      <c r="D8" s="119">
        <v>43056</v>
      </c>
      <c r="E8" s="118">
        <v>20</v>
      </c>
      <c r="F8" s="118">
        <v>20</v>
      </c>
      <c r="G8" s="121">
        <v>264</v>
      </c>
      <c r="H8"/>
      <c r="I8"/>
      <c r="J8"/>
      <c r="K8"/>
      <c r="L8"/>
      <c r="M8"/>
      <c r="N8"/>
      <c r="O8"/>
    </row>
    <row r="9" spans="1:15" s="125" customFormat="1" ht="30" x14ac:dyDescent="0.25">
      <c r="A9" s="117" t="s">
        <v>387</v>
      </c>
      <c r="B9" s="118" t="s">
        <v>641</v>
      </c>
      <c r="C9" s="118" t="s">
        <v>588</v>
      </c>
      <c r="D9" s="119">
        <v>43056</v>
      </c>
      <c r="E9" s="118">
        <v>15</v>
      </c>
      <c r="F9" s="118">
        <v>15</v>
      </c>
      <c r="G9" s="121">
        <v>11.55</v>
      </c>
      <c r="H9"/>
      <c r="I9"/>
      <c r="J9"/>
      <c r="K9"/>
      <c r="L9"/>
      <c r="M9"/>
      <c r="N9"/>
      <c r="O9"/>
    </row>
    <row r="10" spans="1:15" s="126" customFormat="1" ht="30" x14ac:dyDescent="0.25">
      <c r="A10" s="117" t="s">
        <v>408</v>
      </c>
      <c r="B10" s="118" t="s">
        <v>642</v>
      </c>
      <c r="C10" s="118" t="s">
        <v>738</v>
      </c>
      <c r="D10" s="119">
        <v>43056</v>
      </c>
      <c r="E10" s="118">
        <v>4</v>
      </c>
      <c r="F10" s="118">
        <v>4</v>
      </c>
      <c r="G10" s="121">
        <v>6.32</v>
      </c>
      <c r="H10"/>
      <c r="I10"/>
      <c r="J10"/>
      <c r="K10"/>
      <c r="L10"/>
      <c r="M10"/>
      <c r="N10"/>
      <c r="O10"/>
    </row>
    <row r="11" spans="1:15" x14ac:dyDescent="0.25">
      <c r="A11" s="117" t="s">
        <v>415</v>
      </c>
      <c r="B11" s="118" t="s">
        <v>640</v>
      </c>
      <c r="C11" s="118" t="s">
        <v>588</v>
      </c>
      <c r="D11" s="119">
        <v>43056</v>
      </c>
      <c r="E11" s="118">
        <v>1</v>
      </c>
      <c r="F11" s="118">
        <v>1</v>
      </c>
      <c r="G11" s="121">
        <v>74.38</v>
      </c>
    </row>
    <row r="12" spans="1:15" ht="30.75" thickBot="1" x14ac:dyDescent="0.3">
      <c r="A12" s="117" t="s">
        <v>439</v>
      </c>
      <c r="B12" s="118" t="s">
        <v>641</v>
      </c>
      <c r="C12" s="118" t="s">
        <v>588</v>
      </c>
      <c r="D12" s="119">
        <v>43056</v>
      </c>
      <c r="E12" s="118">
        <v>15</v>
      </c>
      <c r="F12" s="118">
        <v>15</v>
      </c>
      <c r="G12" s="121">
        <v>8.85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1284.9299999999998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ht="15.75" thickBot="1" x14ac:dyDescent="0.3">
      <c r="B120"/>
      <c r="C120"/>
      <c r="D120"/>
      <c r="E120"/>
    </row>
    <row r="121" spans="2:5" ht="16.5" thickTop="1" thickBot="1" x14ac:dyDescent="0.3">
      <c r="B121"/>
      <c r="C121"/>
      <c r="D121"/>
      <c r="E121"/>
    </row>
    <row r="122" spans="2:5" ht="15.75" thickTop="1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ht="15.75" thickBot="1" x14ac:dyDescent="0.3">
      <c r="B311"/>
      <c r="C311"/>
      <c r="D311"/>
      <c r="E311"/>
    </row>
    <row r="312" spans="2:5" ht="16.5" thickTop="1" thickBot="1" x14ac:dyDescent="0.3">
      <c r="B312"/>
      <c r="C312"/>
      <c r="D312"/>
      <c r="E312"/>
    </row>
    <row r="313" spans="2:5" ht="15.75" thickTop="1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  <row r="347" spans="2:5" x14ac:dyDescent="0.25">
      <c r="B347"/>
      <c r="C347"/>
      <c r="D347"/>
      <c r="E347"/>
    </row>
    <row r="348" spans="2:5" x14ac:dyDescent="0.25">
      <c r="B348"/>
      <c r="C348"/>
      <c r="D348"/>
      <c r="E348"/>
    </row>
    <row r="349" spans="2:5" x14ac:dyDescent="0.25">
      <c r="B349"/>
      <c r="C349"/>
      <c r="D349"/>
      <c r="E349"/>
    </row>
    <row r="350" spans="2:5" x14ac:dyDescent="0.25">
      <c r="B350"/>
      <c r="C350"/>
      <c r="D350"/>
      <c r="E350"/>
    </row>
    <row r="351" spans="2:5" x14ac:dyDescent="0.25">
      <c r="B351"/>
      <c r="C351"/>
      <c r="D351"/>
      <c r="E351"/>
    </row>
    <row r="352" spans="2:5" x14ac:dyDescent="0.25">
      <c r="B352"/>
      <c r="C352"/>
      <c r="D352"/>
      <c r="E352"/>
    </row>
    <row r="353" spans="2:5" x14ac:dyDescent="0.25">
      <c r="B353"/>
      <c r="C353"/>
      <c r="D353"/>
      <c r="E353"/>
    </row>
    <row r="354" spans="2:5" x14ac:dyDescent="0.25">
      <c r="B354"/>
      <c r="C354"/>
      <c r="D354"/>
      <c r="E354"/>
    </row>
    <row r="355" spans="2:5" x14ac:dyDescent="0.25">
      <c r="B355"/>
      <c r="C355"/>
      <c r="D355"/>
      <c r="E355"/>
    </row>
    <row r="356" spans="2:5" x14ac:dyDescent="0.25">
      <c r="B356"/>
      <c r="C356"/>
      <c r="D356"/>
      <c r="E356"/>
    </row>
    <row r="357" spans="2:5" x14ac:dyDescent="0.25">
      <c r="B357"/>
      <c r="C357"/>
      <c r="D357"/>
      <c r="E357"/>
    </row>
    <row r="358" spans="2:5" x14ac:dyDescent="0.25">
      <c r="B358"/>
      <c r="C358"/>
      <c r="D358"/>
      <c r="E358"/>
    </row>
    <row r="359" spans="2:5" x14ac:dyDescent="0.25">
      <c r="B359"/>
      <c r="C359"/>
      <c r="D359"/>
      <c r="E359"/>
    </row>
    <row r="360" spans="2:5" x14ac:dyDescent="0.25">
      <c r="B360"/>
      <c r="C360"/>
      <c r="D360"/>
      <c r="E360"/>
    </row>
    <row r="361" spans="2:5" x14ac:dyDescent="0.25">
      <c r="B361"/>
      <c r="C361"/>
      <c r="D361"/>
      <c r="E361"/>
    </row>
    <row r="362" spans="2:5" x14ac:dyDescent="0.25">
      <c r="B362"/>
      <c r="C362"/>
      <c r="D362"/>
      <c r="E362"/>
    </row>
    <row r="363" spans="2:5" x14ac:dyDescent="0.25">
      <c r="B363"/>
      <c r="C363"/>
      <c r="D363"/>
      <c r="E363"/>
    </row>
    <row r="364" spans="2:5" x14ac:dyDescent="0.25">
      <c r="B364"/>
      <c r="C364"/>
      <c r="D364"/>
      <c r="E364"/>
    </row>
    <row r="365" spans="2:5" x14ac:dyDescent="0.25">
      <c r="B365"/>
      <c r="C365"/>
      <c r="D365"/>
      <c r="E365"/>
    </row>
    <row r="366" spans="2:5" x14ac:dyDescent="0.25">
      <c r="B366"/>
      <c r="C366"/>
      <c r="D366"/>
      <c r="E366"/>
    </row>
    <row r="367" spans="2:5" x14ac:dyDescent="0.25">
      <c r="B367"/>
      <c r="C367"/>
      <c r="D367"/>
      <c r="E367"/>
    </row>
    <row r="368" spans="2:5" x14ac:dyDescent="0.25">
      <c r="B368"/>
      <c r="C368"/>
      <c r="D368"/>
      <c r="E368"/>
    </row>
    <row r="369" spans="2:5" x14ac:dyDescent="0.25">
      <c r="B369"/>
      <c r="C369"/>
      <c r="D369"/>
      <c r="E369"/>
    </row>
    <row r="370" spans="2:5" x14ac:dyDescent="0.25">
      <c r="B370"/>
      <c r="C370"/>
      <c r="D370"/>
      <c r="E370"/>
    </row>
    <row r="371" spans="2:5" x14ac:dyDescent="0.25">
      <c r="B371"/>
      <c r="C371"/>
      <c r="D371"/>
      <c r="E371"/>
    </row>
    <row r="372" spans="2:5" x14ac:dyDescent="0.25">
      <c r="B372"/>
      <c r="C372"/>
      <c r="D372"/>
      <c r="E372"/>
    </row>
    <row r="373" spans="2:5" x14ac:dyDescent="0.25">
      <c r="B373"/>
      <c r="C373"/>
      <c r="D373"/>
      <c r="E373"/>
    </row>
    <row r="374" spans="2:5" x14ac:dyDescent="0.25">
      <c r="B374"/>
      <c r="C374"/>
      <c r="D374"/>
      <c r="E374"/>
    </row>
    <row r="375" spans="2:5" x14ac:dyDescent="0.25">
      <c r="B375"/>
      <c r="C375"/>
      <c r="D375"/>
      <c r="E375"/>
    </row>
    <row r="376" spans="2:5" x14ac:dyDescent="0.25">
      <c r="B376"/>
      <c r="C376"/>
      <c r="D376"/>
      <c r="E376"/>
    </row>
    <row r="377" spans="2:5" x14ac:dyDescent="0.25">
      <c r="B377"/>
      <c r="C377"/>
      <c r="D377"/>
      <c r="E377"/>
    </row>
    <row r="378" spans="2:5" x14ac:dyDescent="0.25">
      <c r="B378"/>
      <c r="C378"/>
      <c r="D378"/>
      <c r="E378"/>
    </row>
    <row r="379" spans="2:5" x14ac:dyDescent="0.25">
      <c r="B379"/>
      <c r="C379"/>
      <c r="D379"/>
      <c r="E379"/>
    </row>
    <row r="380" spans="2:5" x14ac:dyDescent="0.25">
      <c r="B380"/>
      <c r="C380"/>
      <c r="D380"/>
      <c r="E380"/>
    </row>
    <row r="381" spans="2:5" x14ac:dyDescent="0.25">
      <c r="B381"/>
      <c r="C381"/>
      <c r="D381"/>
      <c r="E381"/>
    </row>
    <row r="382" spans="2:5" x14ac:dyDescent="0.25">
      <c r="B382"/>
      <c r="C382"/>
      <c r="D382"/>
      <c r="E382"/>
    </row>
    <row r="383" spans="2:5" x14ac:dyDescent="0.25">
      <c r="B383"/>
      <c r="C383"/>
      <c r="D383"/>
      <c r="E383"/>
    </row>
    <row r="384" spans="2:5" x14ac:dyDescent="0.25">
      <c r="B384"/>
      <c r="C384"/>
      <c r="D384"/>
      <c r="E384"/>
    </row>
    <row r="385" spans="2:5" x14ac:dyDescent="0.25">
      <c r="B385"/>
      <c r="C385"/>
      <c r="D385"/>
      <c r="E385"/>
    </row>
    <row r="386" spans="2:5" x14ac:dyDescent="0.25">
      <c r="B386"/>
      <c r="C386"/>
      <c r="D386"/>
      <c r="E386"/>
    </row>
    <row r="387" spans="2:5" x14ac:dyDescent="0.25">
      <c r="B387"/>
      <c r="C387"/>
      <c r="D387"/>
      <c r="E387"/>
    </row>
    <row r="388" spans="2:5" x14ac:dyDescent="0.25">
      <c r="B388"/>
      <c r="C388"/>
      <c r="D388"/>
      <c r="E388"/>
    </row>
    <row r="389" spans="2:5" x14ac:dyDescent="0.25">
      <c r="B389"/>
      <c r="C389"/>
      <c r="D389"/>
      <c r="E389"/>
    </row>
    <row r="390" spans="2:5" x14ac:dyDescent="0.25">
      <c r="B390"/>
      <c r="C390"/>
      <c r="D390"/>
      <c r="E390"/>
    </row>
    <row r="391" spans="2:5" x14ac:dyDescent="0.25">
      <c r="B391"/>
      <c r="C391"/>
      <c r="D391"/>
      <c r="E391"/>
    </row>
    <row r="392" spans="2:5" x14ac:dyDescent="0.25">
      <c r="B392"/>
      <c r="C392"/>
      <c r="D392"/>
      <c r="E392"/>
    </row>
    <row r="393" spans="2:5" x14ac:dyDescent="0.25">
      <c r="B393"/>
      <c r="C393"/>
      <c r="D393"/>
      <c r="E393"/>
    </row>
    <row r="394" spans="2:5" x14ac:dyDescent="0.25">
      <c r="B394"/>
      <c r="C394"/>
      <c r="D394"/>
      <c r="E394"/>
    </row>
    <row r="395" spans="2:5" x14ac:dyDescent="0.25">
      <c r="B395"/>
      <c r="C395"/>
      <c r="D395"/>
      <c r="E395"/>
    </row>
    <row r="396" spans="2:5" x14ac:dyDescent="0.25">
      <c r="B396"/>
      <c r="C396"/>
      <c r="D396"/>
      <c r="E396"/>
    </row>
    <row r="397" spans="2:5" x14ac:dyDescent="0.25">
      <c r="B397"/>
      <c r="C397"/>
      <c r="D397"/>
      <c r="E397"/>
    </row>
    <row r="398" spans="2:5" x14ac:dyDescent="0.25">
      <c r="B398"/>
      <c r="C398"/>
      <c r="D398"/>
      <c r="E398"/>
    </row>
    <row r="399" spans="2:5" x14ac:dyDescent="0.25">
      <c r="B399"/>
      <c r="C399"/>
      <c r="D399"/>
      <c r="E399"/>
    </row>
    <row r="400" spans="2:5" x14ac:dyDescent="0.25">
      <c r="B400"/>
      <c r="C400"/>
      <c r="D400"/>
      <c r="E400"/>
    </row>
    <row r="401" spans="2:5" x14ac:dyDescent="0.25">
      <c r="B401"/>
      <c r="C401"/>
      <c r="D401"/>
      <c r="E401"/>
    </row>
    <row r="402" spans="2:5" x14ac:dyDescent="0.25">
      <c r="B402"/>
      <c r="C402"/>
      <c r="D402"/>
      <c r="E402"/>
    </row>
  </sheetData>
  <sheetProtection algorithmName="SHA-512" hashValue="t47G/Yii6J39OodaVaYIpBh/1lru0ijmyv6tiN84QHADydAcjuhg4vEHsS7FlGwQRDI7FthR9Tjdf5srOvO3Ng==" saltValue="00zJm84AaTdVo/m7T5rNY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workbookViewId="0">
      <selection activeCell="E4" sqref="E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573</v>
      </c>
      <c r="B1" s="112"/>
      <c r="G1" s="290"/>
    </row>
    <row r="2" spans="1:15" ht="16.5" thickTop="1" thickBot="1" x14ac:dyDescent="0.3">
      <c r="A2" s="194" t="s">
        <v>3</v>
      </c>
      <c r="B2" s="114">
        <v>100300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257</v>
      </c>
      <c r="B5" s="118" t="s">
        <v>373</v>
      </c>
      <c r="C5" s="118" t="s">
        <v>588</v>
      </c>
      <c r="D5" s="119">
        <v>42867</v>
      </c>
      <c r="E5" s="118">
        <v>10</v>
      </c>
      <c r="F5" s="118">
        <v>10</v>
      </c>
      <c r="G5" s="120">
        <v>79.900000000000006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255</v>
      </c>
      <c r="B6" s="118" t="s">
        <v>365</v>
      </c>
      <c r="C6" s="118" t="s">
        <v>588</v>
      </c>
      <c r="D6" s="119">
        <v>42867</v>
      </c>
      <c r="E6" s="118">
        <v>2</v>
      </c>
      <c r="F6" s="118">
        <v>2</v>
      </c>
      <c r="G6" s="121">
        <v>28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258</v>
      </c>
      <c r="B7" s="118" t="s">
        <v>375</v>
      </c>
      <c r="C7" s="118" t="s">
        <v>588</v>
      </c>
      <c r="D7" s="119">
        <v>42867</v>
      </c>
      <c r="E7" s="118">
        <v>2</v>
      </c>
      <c r="F7" s="118">
        <v>2</v>
      </c>
      <c r="G7" s="121">
        <v>440</v>
      </c>
      <c r="H7"/>
      <c r="I7"/>
      <c r="J7"/>
      <c r="K7"/>
      <c r="L7"/>
      <c r="M7"/>
      <c r="N7"/>
      <c r="O7"/>
    </row>
    <row r="8" spans="1:15" s="125" customFormat="1" ht="30" x14ac:dyDescent="0.25">
      <c r="A8" s="117" t="s">
        <v>256</v>
      </c>
      <c r="B8" s="118" t="s">
        <v>365</v>
      </c>
      <c r="C8" s="118" t="s">
        <v>588</v>
      </c>
      <c r="D8" s="119">
        <v>42867</v>
      </c>
      <c r="E8" s="118">
        <v>100</v>
      </c>
      <c r="F8" s="118">
        <v>100</v>
      </c>
      <c r="G8" s="121">
        <v>250</v>
      </c>
      <c r="H8"/>
      <c r="I8"/>
      <c r="J8"/>
      <c r="K8"/>
      <c r="L8"/>
      <c r="M8"/>
      <c r="N8"/>
      <c r="O8"/>
    </row>
    <row r="9" spans="1:15" s="125" customFormat="1" ht="30" x14ac:dyDescent="0.25">
      <c r="A9" s="117" t="s">
        <v>259</v>
      </c>
      <c r="B9" s="118" t="s">
        <v>379</v>
      </c>
      <c r="C9" s="118" t="s">
        <v>588</v>
      </c>
      <c r="D9" s="119">
        <v>42867</v>
      </c>
      <c r="E9" s="118">
        <v>100</v>
      </c>
      <c r="F9" s="118">
        <v>100</v>
      </c>
      <c r="G9" s="121">
        <v>474</v>
      </c>
      <c r="H9"/>
      <c r="I9"/>
      <c r="J9"/>
      <c r="K9"/>
      <c r="L9"/>
      <c r="M9"/>
      <c r="N9"/>
      <c r="O9"/>
    </row>
    <row r="10" spans="1:15" s="126" customFormat="1" x14ac:dyDescent="0.25">
      <c r="A10" s="117" t="s">
        <v>260</v>
      </c>
      <c r="B10" s="118" t="s">
        <v>373</v>
      </c>
      <c r="C10" s="118" t="s">
        <v>588</v>
      </c>
      <c r="D10" s="119">
        <v>42867</v>
      </c>
      <c r="E10" s="118">
        <v>50</v>
      </c>
      <c r="F10" s="118">
        <v>50</v>
      </c>
      <c r="G10" s="121">
        <v>69</v>
      </c>
      <c r="H10"/>
      <c r="I10"/>
      <c r="J10"/>
      <c r="K10"/>
      <c r="L10"/>
      <c r="M10"/>
      <c r="N10"/>
      <c r="O10"/>
    </row>
    <row r="11" spans="1:15" ht="30" x14ac:dyDescent="0.25">
      <c r="A11" s="117" t="s">
        <v>261</v>
      </c>
      <c r="B11" s="118" t="s">
        <v>367</v>
      </c>
      <c r="C11" s="118" t="s">
        <v>588</v>
      </c>
      <c r="D11" s="119">
        <v>42867</v>
      </c>
      <c r="E11" s="118">
        <v>10</v>
      </c>
      <c r="F11" s="118">
        <v>10</v>
      </c>
      <c r="G11" s="121">
        <v>150</v>
      </c>
    </row>
    <row r="12" spans="1:15" x14ac:dyDescent="0.25">
      <c r="A12" s="117" t="s">
        <v>262</v>
      </c>
      <c r="B12" s="118" t="s">
        <v>367</v>
      </c>
      <c r="C12" s="118" t="s">
        <v>588</v>
      </c>
      <c r="D12" s="119">
        <v>42867</v>
      </c>
      <c r="E12" s="118">
        <v>2</v>
      </c>
      <c r="F12" s="118">
        <v>2</v>
      </c>
      <c r="G12" s="121">
        <v>18.2</v>
      </c>
    </row>
    <row r="13" spans="1:15" ht="45" x14ac:dyDescent="0.25">
      <c r="A13" s="117" t="s">
        <v>263</v>
      </c>
      <c r="B13" s="118" t="s">
        <v>369</v>
      </c>
      <c r="C13" s="118" t="s">
        <v>588</v>
      </c>
      <c r="D13" s="119">
        <v>42867</v>
      </c>
      <c r="E13" s="118">
        <v>2</v>
      </c>
      <c r="F13" s="118">
        <v>2</v>
      </c>
      <c r="G13" s="121">
        <v>877.9</v>
      </c>
    </row>
    <row r="14" spans="1:15" ht="45" x14ac:dyDescent="0.25">
      <c r="A14" s="117" t="s">
        <v>264</v>
      </c>
      <c r="B14" s="118" t="s">
        <v>369</v>
      </c>
      <c r="C14" s="118" t="s">
        <v>588</v>
      </c>
      <c r="D14" s="119">
        <v>42867</v>
      </c>
      <c r="E14" s="118">
        <v>2</v>
      </c>
      <c r="F14" s="118">
        <v>2</v>
      </c>
      <c r="G14" s="121">
        <v>1420</v>
      </c>
    </row>
    <row r="15" spans="1:15" ht="30" x14ac:dyDescent="0.25">
      <c r="A15" s="117" t="s">
        <v>265</v>
      </c>
      <c r="B15" s="118" t="s">
        <v>365</v>
      </c>
      <c r="C15" s="118" t="s">
        <v>588</v>
      </c>
      <c r="D15" s="119">
        <v>42867</v>
      </c>
      <c r="E15" s="118">
        <v>100</v>
      </c>
      <c r="F15" s="118">
        <v>100</v>
      </c>
      <c r="G15" s="121">
        <v>1994.0000000000002</v>
      </c>
    </row>
    <row r="16" spans="1:15" ht="30" x14ac:dyDescent="0.25">
      <c r="A16" s="117" t="s">
        <v>266</v>
      </c>
      <c r="B16" s="118" t="s">
        <v>368</v>
      </c>
      <c r="C16" s="118" t="s">
        <v>588</v>
      </c>
      <c r="D16" s="119">
        <v>42867</v>
      </c>
      <c r="E16" s="118">
        <v>200</v>
      </c>
      <c r="F16" s="118">
        <v>200</v>
      </c>
      <c r="G16" s="121">
        <v>2398</v>
      </c>
    </row>
    <row r="17" spans="1:7" ht="45" x14ac:dyDescent="0.25">
      <c r="A17" s="117" t="s">
        <v>267</v>
      </c>
      <c r="B17" s="118" t="s">
        <v>373</v>
      </c>
      <c r="C17" s="118" t="s">
        <v>588</v>
      </c>
      <c r="D17" s="119">
        <v>42867</v>
      </c>
      <c r="E17" s="118">
        <v>1</v>
      </c>
      <c r="F17" s="118">
        <v>1</v>
      </c>
      <c r="G17" s="121">
        <v>394.99</v>
      </c>
    </row>
    <row r="18" spans="1:7" ht="30" x14ac:dyDescent="0.25">
      <c r="A18" s="117" t="s">
        <v>268</v>
      </c>
      <c r="B18" s="118" t="s">
        <v>369</v>
      </c>
      <c r="C18" s="118" t="s">
        <v>588</v>
      </c>
      <c r="D18" s="119">
        <v>42867</v>
      </c>
      <c r="E18" s="118">
        <v>100</v>
      </c>
      <c r="F18" s="118">
        <v>100</v>
      </c>
      <c r="G18" s="121">
        <v>2869</v>
      </c>
    </row>
    <row r="19" spans="1:7" ht="45" x14ac:dyDescent="0.25">
      <c r="A19" s="117" t="s">
        <v>269</v>
      </c>
      <c r="B19" s="118" t="s">
        <v>380</v>
      </c>
      <c r="C19" s="118" t="s">
        <v>588</v>
      </c>
      <c r="D19" s="119">
        <v>42867</v>
      </c>
      <c r="E19" s="118">
        <v>1000</v>
      </c>
      <c r="F19" s="118">
        <v>1000</v>
      </c>
      <c r="G19" s="121">
        <v>5550</v>
      </c>
    </row>
    <row r="20" spans="1:7" ht="45" x14ac:dyDescent="0.25">
      <c r="A20" s="117" t="s">
        <v>269</v>
      </c>
      <c r="B20" s="118" t="s">
        <v>628</v>
      </c>
      <c r="C20" s="118" t="s">
        <v>588</v>
      </c>
      <c r="D20" s="119">
        <v>43039</v>
      </c>
      <c r="E20" s="118">
        <v>2000</v>
      </c>
      <c r="F20" s="118">
        <v>2000</v>
      </c>
      <c r="G20" s="121">
        <v>11100</v>
      </c>
    </row>
    <row r="21" spans="1:7" ht="45" x14ac:dyDescent="0.25">
      <c r="A21" s="117" t="s">
        <v>270</v>
      </c>
      <c r="B21" s="118" t="s">
        <v>365</v>
      </c>
      <c r="C21" s="118" t="s">
        <v>588</v>
      </c>
      <c r="D21" s="119">
        <v>42867</v>
      </c>
      <c r="E21" s="118">
        <v>5</v>
      </c>
      <c r="F21" s="118">
        <v>5</v>
      </c>
      <c r="G21" s="121">
        <v>115</v>
      </c>
    </row>
    <row r="22" spans="1:7" x14ac:dyDescent="0.25">
      <c r="A22" s="117" t="s">
        <v>271</v>
      </c>
      <c r="B22" s="118" t="s">
        <v>365</v>
      </c>
      <c r="C22" s="118" t="s">
        <v>588</v>
      </c>
      <c r="D22" s="119">
        <v>42867</v>
      </c>
      <c r="E22" s="118">
        <v>200</v>
      </c>
      <c r="F22" s="118">
        <v>200</v>
      </c>
      <c r="G22" s="121">
        <v>110.00000000000001</v>
      </c>
    </row>
    <row r="23" spans="1:7" x14ac:dyDescent="0.25">
      <c r="A23" s="117" t="s">
        <v>272</v>
      </c>
      <c r="B23" s="118" t="s">
        <v>367</v>
      </c>
      <c r="C23" s="118" t="s">
        <v>588</v>
      </c>
      <c r="D23" s="119">
        <v>42867</v>
      </c>
      <c r="E23" s="118">
        <v>10</v>
      </c>
      <c r="F23" s="118">
        <v>10</v>
      </c>
      <c r="G23" s="121">
        <v>100.8</v>
      </c>
    </row>
    <row r="24" spans="1:7" ht="30" x14ac:dyDescent="0.25">
      <c r="A24" s="117" t="s">
        <v>273</v>
      </c>
      <c r="B24" s="118" t="s">
        <v>367</v>
      </c>
      <c r="C24" s="118" t="s">
        <v>588</v>
      </c>
      <c r="D24" s="119">
        <v>42867</v>
      </c>
      <c r="E24" s="118">
        <v>20</v>
      </c>
      <c r="F24" s="118">
        <v>20</v>
      </c>
      <c r="G24" s="121">
        <v>78</v>
      </c>
    </row>
    <row r="25" spans="1:7" x14ac:dyDescent="0.25">
      <c r="A25" s="117" t="s">
        <v>274</v>
      </c>
      <c r="B25" s="118" t="s">
        <v>367</v>
      </c>
      <c r="C25" s="118" t="s">
        <v>588</v>
      </c>
      <c r="D25" s="119">
        <v>42867</v>
      </c>
      <c r="E25" s="118">
        <v>10</v>
      </c>
      <c r="F25" s="118">
        <v>10</v>
      </c>
      <c r="G25" s="121">
        <v>96.300000000000011</v>
      </c>
    </row>
    <row r="26" spans="1:7" ht="30" x14ac:dyDescent="0.25">
      <c r="A26" s="117" t="s">
        <v>275</v>
      </c>
      <c r="B26" s="118" t="s">
        <v>381</v>
      </c>
      <c r="C26" s="118" t="s">
        <v>588</v>
      </c>
      <c r="D26" s="119">
        <v>42867</v>
      </c>
      <c r="E26" s="118">
        <v>50</v>
      </c>
      <c r="F26" s="118">
        <v>50</v>
      </c>
      <c r="G26" s="121">
        <v>9382</v>
      </c>
    </row>
    <row r="27" spans="1:7" ht="30" x14ac:dyDescent="0.25">
      <c r="A27" s="117" t="s">
        <v>275</v>
      </c>
      <c r="B27" s="118" t="s">
        <v>629</v>
      </c>
      <c r="C27" s="118" t="s">
        <v>588</v>
      </c>
      <c r="D27" s="119">
        <v>43039</v>
      </c>
      <c r="E27" s="118">
        <v>50</v>
      </c>
      <c r="F27" s="118">
        <v>5</v>
      </c>
      <c r="G27" s="121">
        <v>938.19999999999993</v>
      </c>
    </row>
    <row r="28" spans="1:7" ht="30" x14ac:dyDescent="0.25">
      <c r="A28" s="117" t="s">
        <v>276</v>
      </c>
      <c r="B28" s="118" t="s">
        <v>381</v>
      </c>
      <c r="C28" s="118" t="s">
        <v>588</v>
      </c>
      <c r="D28" s="119">
        <v>42867</v>
      </c>
      <c r="E28" s="118">
        <v>5</v>
      </c>
      <c r="F28" s="118">
        <v>5</v>
      </c>
      <c r="G28" s="121">
        <v>263.35000000000002</v>
      </c>
    </row>
    <row r="29" spans="1:7" ht="30" x14ac:dyDescent="0.25">
      <c r="A29" s="117" t="s">
        <v>277</v>
      </c>
      <c r="B29" s="118" t="s">
        <v>370</v>
      </c>
      <c r="C29" s="118" t="s">
        <v>588</v>
      </c>
      <c r="D29" s="119">
        <v>42867</v>
      </c>
      <c r="E29" s="118">
        <v>10</v>
      </c>
      <c r="F29" s="118">
        <v>10</v>
      </c>
      <c r="G29" s="121">
        <v>832.09999999999991</v>
      </c>
    </row>
    <row r="30" spans="1:7" x14ac:dyDescent="0.25">
      <c r="A30" s="117" t="s">
        <v>278</v>
      </c>
      <c r="B30" s="118" t="s">
        <v>381</v>
      </c>
      <c r="C30" s="118" t="s">
        <v>588</v>
      </c>
      <c r="D30" s="119">
        <v>42867</v>
      </c>
      <c r="E30" s="118">
        <v>5</v>
      </c>
      <c r="F30" s="118">
        <v>5</v>
      </c>
      <c r="G30" s="121">
        <v>80.099999999999994</v>
      </c>
    </row>
    <row r="31" spans="1:7" x14ac:dyDescent="0.25">
      <c r="A31" s="117" t="s">
        <v>279</v>
      </c>
      <c r="B31" s="118" t="s">
        <v>362</v>
      </c>
      <c r="C31" s="118" t="s">
        <v>588</v>
      </c>
      <c r="D31" s="119">
        <v>42867</v>
      </c>
      <c r="E31" s="118">
        <v>10</v>
      </c>
      <c r="F31" s="118">
        <v>10</v>
      </c>
      <c r="G31" s="121">
        <v>371</v>
      </c>
    </row>
    <row r="32" spans="1:7" x14ac:dyDescent="0.25">
      <c r="A32" s="117" t="s">
        <v>280</v>
      </c>
      <c r="B32" s="118" t="s">
        <v>381</v>
      </c>
      <c r="C32" s="118" t="s">
        <v>588</v>
      </c>
      <c r="D32" s="119">
        <v>42867</v>
      </c>
      <c r="E32" s="118">
        <v>5</v>
      </c>
      <c r="F32" s="118">
        <v>5</v>
      </c>
      <c r="G32" s="121">
        <v>82.8</v>
      </c>
    </row>
    <row r="33" spans="1:7" x14ac:dyDescent="0.25">
      <c r="A33" s="117" t="s">
        <v>281</v>
      </c>
      <c r="B33" s="118" t="s">
        <v>362</v>
      </c>
      <c r="C33" s="118" t="s">
        <v>588</v>
      </c>
      <c r="D33" s="119">
        <v>42867</v>
      </c>
      <c r="E33" s="118">
        <v>10</v>
      </c>
      <c r="F33" s="118">
        <v>10</v>
      </c>
      <c r="G33" s="121">
        <v>377</v>
      </c>
    </row>
    <row r="34" spans="1:7" x14ac:dyDescent="0.25">
      <c r="A34" s="117" t="s">
        <v>282</v>
      </c>
      <c r="B34" s="118" t="s">
        <v>381</v>
      </c>
      <c r="C34" s="118" t="s">
        <v>588</v>
      </c>
      <c r="D34" s="119">
        <v>42867</v>
      </c>
      <c r="E34" s="118">
        <v>10</v>
      </c>
      <c r="F34" s="118">
        <v>10</v>
      </c>
      <c r="G34" s="121">
        <v>174.5</v>
      </c>
    </row>
    <row r="35" spans="1:7" x14ac:dyDescent="0.25">
      <c r="A35" s="117" t="s">
        <v>283</v>
      </c>
      <c r="B35" s="118" t="s">
        <v>362</v>
      </c>
      <c r="C35" s="118" t="s">
        <v>588</v>
      </c>
      <c r="D35" s="119">
        <v>42867</v>
      </c>
      <c r="E35" s="118">
        <v>10</v>
      </c>
      <c r="F35" s="118">
        <v>10</v>
      </c>
      <c r="G35" s="121">
        <v>410</v>
      </c>
    </row>
    <row r="36" spans="1:7" x14ac:dyDescent="0.25">
      <c r="A36" s="117" t="s">
        <v>284</v>
      </c>
      <c r="B36" s="118" t="s">
        <v>381</v>
      </c>
      <c r="C36" s="118" t="s">
        <v>588</v>
      </c>
      <c r="D36" s="119">
        <v>42867</v>
      </c>
      <c r="E36" s="118">
        <v>5</v>
      </c>
      <c r="F36" s="118">
        <v>5</v>
      </c>
      <c r="G36" s="121">
        <v>24.1</v>
      </c>
    </row>
    <row r="37" spans="1:7" ht="30" x14ac:dyDescent="0.25">
      <c r="A37" s="117" t="s">
        <v>285</v>
      </c>
      <c r="B37" s="118" t="s">
        <v>362</v>
      </c>
      <c r="C37" s="118" t="s">
        <v>588</v>
      </c>
      <c r="D37" s="119">
        <v>42867</v>
      </c>
      <c r="E37" s="118">
        <v>5</v>
      </c>
      <c r="F37" s="118">
        <v>5</v>
      </c>
      <c r="G37" s="121">
        <v>43</v>
      </c>
    </row>
    <row r="38" spans="1:7" x14ac:dyDescent="0.25">
      <c r="A38" s="117" t="s">
        <v>286</v>
      </c>
      <c r="B38" s="118" t="s">
        <v>381</v>
      </c>
      <c r="C38" s="118" t="s">
        <v>588</v>
      </c>
      <c r="D38" s="119">
        <v>42867</v>
      </c>
      <c r="E38" s="118">
        <v>5</v>
      </c>
      <c r="F38" s="118">
        <v>5</v>
      </c>
      <c r="G38" s="121">
        <v>26.65</v>
      </c>
    </row>
    <row r="39" spans="1:7" ht="30" x14ac:dyDescent="0.25">
      <c r="A39" s="117" t="s">
        <v>287</v>
      </c>
      <c r="B39" s="118" t="s">
        <v>362</v>
      </c>
      <c r="C39" s="118" t="s">
        <v>588</v>
      </c>
      <c r="D39" s="119">
        <v>42867</v>
      </c>
      <c r="E39" s="118">
        <v>5</v>
      </c>
      <c r="F39" s="118">
        <v>5</v>
      </c>
      <c r="G39" s="121">
        <v>65</v>
      </c>
    </row>
    <row r="40" spans="1:7" x14ac:dyDescent="0.25">
      <c r="A40" s="117" t="s">
        <v>288</v>
      </c>
      <c r="B40" s="118" t="s">
        <v>381</v>
      </c>
      <c r="C40" s="118" t="s">
        <v>588</v>
      </c>
      <c r="D40" s="119">
        <v>42867</v>
      </c>
      <c r="E40" s="118">
        <v>10</v>
      </c>
      <c r="F40" s="118">
        <v>10</v>
      </c>
      <c r="G40" s="121">
        <v>229.3</v>
      </c>
    </row>
    <row r="41" spans="1:7" ht="30" x14ac:dyDescent="0.25">
      <c r="A41" s="117" t="s">
        <v>289</v>
      </c>
      <c r="B41" s="118" t="s">
        <v>362</v>
      </c>
      <c r="C41" s="118" t="s">
        <v>588</v>
      </c>
      <c r="D41" s="119">
        <v>42867</v>
      </c>
      <c r="E41" s="118">
        <v>5</v>
      </c>
      <c r="F41" s="118">
        <v>5</v>
      </c>
      <c r="G41" s="121">
        <v>209.5</v>
      </c>
    </row>
    <row r="42" spans="1:7" x14ac:dyDescent="0.25">
      <c r="A42" s="117" t="s">
        <v>290</v>
      </c>
      <c r="B42" s="118" t="s">
        <v>381</v>
      </c>
      <c r="C42" s="118" t="s">
        <v>588</v>
      </c>
      <c r="D42" s="119">
        <v>42867</v>
      </c>
      <c r="E42" s="118">
        <v>10</v>
      </c>
      <c r="F42" s="118">
        <v>10</v>
      </c>
      <c r="G42" s="121">
        <v>230.79999999999998</v>
      </c>
    </row>
    <row r="43" spans="1:7" ht="30" x14ac:dyDescent="0.25">
      <c r="A43" s="117" t="s">
        <v>291</v>
      </c>
      <c r="B43" s="118" t="s">
        <v>362</v>
      </c>
      <c r="C43" s="118" t="s">
        <v>588</v>
      </c>
      <c r="D43" s="119">
        <v>42867</v>
      </c>
      <c r="E43" s="118">
        <v>5</v>
      </c>
      <c r="F43" s="118">
        <v>5</v>
      </c>
      <c r="G43" s="121">
        <v>320</v>
      </c>
    </row>
    <row r="44" spans="1:7" ht="30" x14ac:dyDescent="0.25">
      <c r="A44" s="117" t="s">
        <v>292</v>
      </c>
      <c r="B44" s="118" t="s">
        <v>381</v>
      </c>
      <c r="C44" s="118" t="s">
        <v>588</v>
      </c>
      <c r="D44" s="119">
        <v>42867</v>
      </c>
      <c r="E44" s="118">
        <v>5</v>
      </c>
      <c r="F44" s="118">
        <v>5</v>
      </c>
      <c r="G44" s="121">
        <v>318.39999999999998</v>
      </c>
    </row>
    <row r="45" spans="1:7" x14ac:dyDescent="0.25">
      <c r="A45" s="117" t="s">
        <v>293</v>
      </c>
      <c r="B45" s="118" t="s">
        <v>362</v>
      </c>
      <c r="C45" s="118" t="s">
        <v>588</v>
      </c>
      <c r="D45" s="119">
        <v>42867</v>
      </c>
      <c r="E45" s="118">
        <v>5</v>
      </c>
      <c r="F45" s="118">
        <v>5</v>
      </c>
      <c r="G45" s="121">
        <v>320</v>
      </c>
    </row>
    <row r="46" spans="1:7" ht="30" x14ac:dyDescent="0.25">
      <c r="A46" s="117" t="s">
        <v>294</v>
      </c>
      <c r="B46" s="118" t="s">
        <v>381</v>
      </c>
      <c r="C46" s="118" t="s">
        <v>588</v>
      </c>
      <c r="D46" s="119">
        <v>42867</v>
      </c>
      <c r="E46" s="118">
        <v>5</v>
      </c>
      <c r="F46" s="118">
        <v>5</v>
      </c>
      <c r="G46" s="121">
        <v>409.54999999999995</v>
      </c>
    </row>
    <row r="47" spans="1:7" ht="30" x14ac:dyDescent="0.25">
      <c r="A47" s="117" t="s">
        <v>295</v>
      </c>
      <c r="B47" s="118" t="s">
        <v>374</v>
      </c>
      <c r="C47" s="118" t="s">
        <v>588</v>
      </c>
      <c r="D47" s="119">
        <v>42867</v>
      </c>
      <c r="E47" s="118">
        <v>5</v>
      </c>
      <c r="F47" s="118">
        <v>5</v>
      </c>
      <c r="G47" s="121">
        <v>1087.3499999999999</v>
      </c>
    </row>
    <row r="48" spans="1:7" ht="30" x14ac:dyDescent="0.25">
      <c r="A48" s="117" t="s">
        <v>296</v>
      </c>
      <c r="B48" s="118" t="s">
        <v>374</v>
      </c>
      <c r="C48" s="118" t="s">
        <v>588</v>
      </c>
      <c r="D48" s="119">
        <v>42867</v>
      </c>
      <c r="E48" s="118">
        <v>5</v>
      </c>
      <c r="F48" s="118">
        <v>5</v>
      </c>
      <c r="G48" s="121">
        <v>995</v>
      </c>
    </row>
    <row r="49" spans="1:7" ht="30" x14ac:dyDescent="0.25">
      <c r="A49" s="117" t="s">
        <v>297</v>
      </c>
      <c r="B49" s="118" t="s">
        <v>374</v>
      </c>
      <c r="C49" s="118" t="s">
        <v>588</v>
      </c>
      <c r="D49" s="119">
        <v>42867</v>
      </c>
      <c r="E49" s="118">
        <v>2</v>
      </c>
      <c r="F49" s="118">
        <v>2</v>
      </c>
      <c r="G49" s="121">
        <v>472</v>
      </c>
    </row>
    <row r="50" spans="1:7" ht="30" x14ac:dyDescent="0.25">
      <c r="A50" s="117" t="s">
        <v>298</v>
      </c>
      <c r="B50" s="118" t="s">
        <v>370</v>
      </c>
      <c r="C50" s="118" t="s">
        <v>588</v>
      </c>
      <c r="D50" s="119">
        <v>42867</v>
      </c>
      <c r="E50" s="118">
        <v>2</v>
      </c>
      <c r="F50" s="118">
        <v>2</v>
      </c>
      <c r="G50" s="121">
        <v>896.86</v>
      </c>
    </row>
    <row r="51" spans="1:7" x14ac:dyDescent="0.25">
      <c r="A51" s="117" t="s">
        <v>299</v>
      </c>
      <c r="B51" s="118" t="s">
        <v>371</v>
      </c>
      <c r="C51" s="118" t="s">
        <v>588</v>
      </c>
      <c r="D51" s="119">
        <v>42867</v>
      </c>
      <c r="E51" s="118">
        <v>5</v>
      </c>
      <c r="F51" s="118">
        <v>5</v>
      </c>
      <c r="G51" s="121">
        <v>115</v>
      </c>
    </row>
    <row r="52" spans="1:7" ht="30" x14ac:dyDescent="0.25">
      <c r="A52" s="117" t="s">
        <v>300</v>
      </c>
      <c r="B52" s="118" t="s">
        <v>378</v>
      </c>
      <c r="C52" s="118" t="s">
        <v>588</v>
      </c>
      <c r="D52" s="119">
        <v>42867</v>
      </c>
      <c r="E52" s="118">
        <v>30</v>
      </c>
      <c r="F52" s="118">
        <v>30</v>
      </c>
      <c r="G52" s="121">
        <v>1573.1999999999998</v>
      </c>
    </row>
    <row r="53" spans="1:7" ht="30" x14ac:dyDescent="0.25">
      <c r="A53" s="117" t="s">
        <v>301</v>
      </c>
      <c r="B53" s="118" t="s">
        <v>373</v>
      </c>
      <c r="C53" s="118" t="s">
        <v>588</v>
      </c>
      <c r="D53" s="119">
        <v>42867</v>
      </c>
      <c r="E53" s="118">
        <v>1</v>
      </c>
      <c r="F53" s="118">
        <v>1</v>
      </c>
      <c r="G53" s="121">
        <v>499.99</v>
      </c>
    </row>
    <row r="54" spans="1:7" ht="30" x14ac:dyDescent="0.25">
      <c r="A54" s="117" t="s">
        <v>302</v>
      </c>
      <c r="B54" s="118" t="s">
        <v>250</v>
      </c>
      <c r="C54" s="118" t="s">
        <v>572</v>
      </c>
      <c r="D54" s="119" t="s">
        <v>250</v>
      </c>
      <c r="E54" s="118">
        <v>5</v>
      </c>
      <c r="F54" s="118" t="s">
        <v>250</v>
      </c>
      <c r="G54" s="121">
        <v>0</v>
      </c>
    </row>
    <row r="55" spans="1:7" ht="75" x14ac:dyDescent="0.25">
      <c r="A55" s="117" t="s">
        <v>303</v>
      </c>
      <c r="B55" s="118" t="s">
        <v>250</v>
      </c>
      <c r="C55" s="118" t="s">
        <v>572</v>
      </c>
      <c r="D55" s="119" t="s">
        <v>250</v>
      </c>
      <c r="E55" s="118">
        <v>10</v>
      </c>
      <c r="F55" s="118" t="s">
        <v>250</v>
      </c>
      <c r="G55" s="121">
        <v>0</v>
      </c>
    </row>
    <row r="56" spans="1:7" ht="45" x14ac:dyDescent="0.25">
      <c r="A56" s="117" t="s">
        <v>304</v>
      </c>
      <c r="B56" s="118" t="s">
        <v>379</v>
      </c>
      <c r="C56" s="118" t="s">
        <v>588</v>
      </c>
      <c r="D56" s="119">
        <v>42867</v>
      </c>
      <c r="E56" s="118">
        <v>5</v>
      </c>
      <c r="F56" s="118">
        <v>5</v>
      </c>
      <c r="G56" s="121">
        <v>421.3</v>
      </c>
    </row>
    <row r="57" spans="1:7" ht="45" x14ac:dyDescent="0.25">
      <c r="A57" s="117" t="s">
        <v>305</v>
      </c>
      <c r="B57" s="118" t="s">
        <v>367</v>
      </c>
      <c r="C57" s="118" t="s">
        <v>588</v>
      </c>
      <c r="D57" s="119">
        <v>42867</v>
      </c>
      <c r="E57" s="118">
        <v>5</v>
      </c>
      <c r="F57" s="118">
        <v>5</v>
      </c>
      <c r="G57" s="121">
        <v>1390</v>
      </c>
    </row>
    <row r="58" spans="1:7" x14ac:dyDescent="0.25">
      <c r="A58" s="117" t="s">
        <v>306</v>
      </c>
      <c r="B58" s="118" t="s">
        <v>376</v>
      </c>
      <c r="C58" s="118" t="s">
        <v>588</v>
      </c>
      <c r="D58" s="119">
        <v>42867</v>
      </c>
      <c r="E58" s="118">
        <v>65</v>
      </c>
      <c r="F58" s="118">
        <v>65</v>
      </c>
      <c r="G58" s="121">
        <v>127.39999999999999</v>
      </c>
    </row>
    <row r="59" spans="1:7" x14ac:dyDescent="0.25">
      <c r="A59" s="117" t="s">
        <v>307</v>
      </c>
      <c r="B59" s="118" t="s">
        <v>376</v>
      </c>
      <c r="C59" s="118" t="s">
        <v>588</v>
      </c>
      <c r="D59" s="119">
        <v>42867</v>
      </c>
      <c r="E59" s="118">
        <v>65</v>
      </c>
      <c r="F59" s="118">
        <v>65</v>
      </c>
      <c r="G59" s="121">
        <v>100.10000000000001</v>
      </c>
    </row>
    <row r="60" spans="1:7" x14ac:dyDescent="0.25">
      <c r="A60" s="117" t="s">
        <v>308</v>
      </c>
      <c r="B60" s="118" t="s">
        <v>376</v>
      </c>
      <c r="C60" s="118" t="s">
        <v>588</v>
      </c>
      <c r="D60" s="119">
        <v>42867</v>
      </c>
      <c r="E60" s="118">
        <v>65</v>
      </c>
      <c r="F60" s="118">
        <v>65</v>
      </c>
      <c r="G60" s="121">
        <v>133.25</v>
      </c>
    </row>
    <row r="61" spans="1:7" x14ac:dyDescent="0.25">
      <c r="A61" s="117" t="s">
        <v>309</v>
      </c>
      <c r="B61" s="118" t="s">
        <v>376</v>
      </c>
      <c r="C61" s="118" t="s">
        <v>588</v>
      </c>
      <c r="D61" s="119">
        <v>42867</v>
      </c>
      <c r="E61" s="118">
        <v>65</v>
      </c>
      <c r="F61" s="118">
        <v>65</v>
      </c>
      <c r="G61" s="121">
        <v>133.25</v>
      </c>
    </row>
    <row r="62" spans="1:7" ht="30" x14ac:dyDescent="0.25">
      <c r="A62" s="117" t="s">
        <v>310</v>
      </c>
      <c r="B62" s="118" t="s">
        <v>364</v>
      </c>
      <c r="C62" s="118" t="s">
        <v>588</v>
      </c>
      <c r="D62" s="119">
        <v>42867</v>
      </c>
      <c r="E62" s="118">
        <v>5</v>
      </c>
      <c r="F62" s="118">
        <v>5</v>
      </c>
      <c r="G62" s="121">
        <v>196.70000000000002</v>
      </c>
    </row>
    <row r="63" spans="1:7" x14ac:dyDescent="0.25">
      <c r="A63" s="117" t="s">
        <v>311</v>
      </c>
      <c r="B63" s="118" t="s">
        <v>364</v>
      </c>
      <c r="C63" s="118" t="s">
        <v>588</v>
      </c>
      <c r="D63" s="119">
        <v>42867</v>
      </c>
      <c r="E63" s="118">
        <v>5</v>
      </c>
      <c r="F63" s="118">
        <v>5</v>
      </c>
      <c r="G63" s="121">
        <v>474.95</v>
      </c>
    </row>
    <row r="64" spans="1:7" x14ac:dyDescent="0.25">
      <c r="A64" s="117" t="s">
        <v>312</v>
      </c>
      <c r="B64" s="118" t="s">
        <v>373</v>
      </c>
      <c r="C64" s="118" t="s">
        <v>588</v>
      </c>
      <c r="D64" s="119">
        <v>42867</v>
      </c>
      <c r="E64" s="118">
        <v>1</v>
      </c>
      <c r="F64" s="118">
        <v>1</v>
      </c>
      <c r="G64" s="121">
        <v>261.79000000000002</v>
      </c>
    </row>
    <row r="65" spans="1:7" x14ac:dyDescent="0.25">
      <c r="A65" s="117" t="s">
        <v>313</v>
      </c>
      <c r="B65" s="118" t="s">
        <v>363</v>
      </c>
      <c r="C65" s="118" t="s">
        <v>588</v>
      </c>
      <c r="D65" s="119">
        <v>42867</v>
      </c>
      <c r="E65" s="118">
        <v>10</v>
      </c>
      <c r="F65" s="118">
        <v>10</v>
      </c>
      <c r="G65" s="121">
        <v>1528.1999999999998</v>
      </c>
    </row>
    <row r="66" spans="1:7" ht="30" x14ac:dyDescent="0.25">
      <c r="A66" s="117" t="s">
        <v>314</v>
      </c>
      <c r="B66" s="118" t="s">
        <v>364</v>
      </c>
      <c r="C66" s="118" t="s">
        <v>588</v>
      </c>
      <c r="D66" s="119">
        <v>42867</v>
      </c>
      <c r="E66" s="118">
        <v>10</v>
      </c>
      <c r="F66" s="118">
        <v>10</v>
      </c>
      <c r="G66" s="121">
        <v>963.3</v>
      </c>
    </row>
    <row r="67" spans="1:7" ht="30" x14ac:dyDescent="0.25">
      <c r="A67" s="117" t="s">
        <v>315</v>
      </c>
      <c r="B67" s="118" t="s">
        <v>363</v>
      </c>
      <c r="C67" s="118" t="s">
        <v>588</v>
      </c>
      <c r="D67" s="119">
        <v>42867</v>
      </c>
      <c r="E67" s="118">
        <v>10</v>
      </c>
      <c r="F67" s="118">
        <v>10</v>
      </c>
      <c r="G67" s="121">
        <v>1460.3</v>
      </c>
    </row>
    <row r="68" spans="1:7" ht="30" x14ac:dyDescent="0.25">
      <c r="A68" s="117" t="s">
        <v>316</v>
      </c>
      <c r="B68" s="118" t="s">
        <v>377</v>
      </c>
      <c r="C68" s="118" t="s">
        <v>588</v>
      </c>
      <c r="D68" s="119">
        <v>42867</v>
      </c>
      <c r="E68" s="118">
        <v>10</v>
      </c>
      <c r="F68" s="118">
        <v>10</v>
      </c>
      <c r="G68" s="121">
        <v>2098.5</v>
      </c>
    </row>
    <row r="69" spans="1:7" x14ac:dyDescent="0.25">
      <c r="A69" s="117" t="s">
        <v>317</v>
      </c>
      <c r="B69" s="118" t="s">
        <v>373</v>
      </c>
      <c r="C69" s="118" t="s">
        <v>588</v>
      </c>
      <c r="D69" s="119">
        <v>42867</v>
      </c>
      <c r="E69" s="118">
        <v>10</v>
      </c>
      <c r="F69" s="118">
        <v>10</v>
      </c>
      <c r="G69" s="121">
        <v>419.90000000000003</v>
      </c>
    </row>
    <row r="70" spans="1:7" x14ac:dyDescent="0.25">
      <c r="A70" s="117" t="s">
        <v>318</v>
      </c>
      <c r="B70" s="118" t="s">
        <v>363</v>
      </c>
      <c r="C70" s="118" t="s">
        <v>588</v>
      </c>
      <c r="D70" s="119">
        <v>42867</v>
      </c>
      <c r="E70" s="118">
        <v>10</v>
      </c>
      <c r="F70" s="118">
        <v>10</v>
      </c>
      <c r="G70" s="121">
        <v>689.9</v>
      </c>
    </row>
    <row r="71" spans="1:7" x14ac:dyDescent="0.25">
      <c r="A71" s="117" t="s">
        <v>319</v>
      </c>
      <c r="B71" s="118" t="s">
        <v>373</v>
      </c>
      <c r="C71" s="118" t="s">
        <v>588</v>
      </c>
      <c r="D71" s="119">
        <v>42867</v>
      </c>
      <c r="E71" s="118">
        <v>10</v>
      </c>
      <c r="F71" s="118">
        <v>10</v>
      </c>
      <c r="G71" s="121">
        <v>1007.8</v>
      </c>
    </row>
    <row r="72" spans="1:7" x14ac:dyDescent="0.25">
      <c r="A72" s="117" t="s">
        <v>320</v>
      </c>
      <c r="B72" s="118" t="s">
        <v>371</v>
      </c>
      <c r="C72" s="118" t="s">
        <v>588</v>
      </c>
      <c r="D72" s="119">
        <v>42867</v>
      </c>
      <c r="E72" s="118">
        <v>20</v>
      </c>
      <c r="F72" s="118">
        <v>20</v>
      </c>
      <c r="G72" s="121">
        <v>1100</v>
      </c>
    </row>
    <row r="73" spans="1:7" x14ac:dyDescent="0.25">
      <c r="A73" s="117" t="s">
        <v>321</v>
      </c>
      <c r="B73" s="118" t="s">
        <v>372</v>
      </c>
      <c r="C73" s="118" t="s">
        <v>588</v>
      </c>
      <c r="D73" s="119">
        <v>42867</v>
      </c>
      <c r="E73" s="118">
        <v>5</v>
      </c>
      <c r="F73" s="118">
        <v>5</v>
      </c>
      <c r="G73" s="121">
        <v>1500</v>
      </c>
    </row>
    <row r="74" spans="1:7" x14ac:dyDescent="0.25">
      <c r="A74" s="117" t="s">
        <v>322</v>
      </c>
      <c r="B74" s="118" t="s">
        <v>372</v>
      </c>
      <c r="C74" s="118" t="s">
        <v>588</v>
      </c>
      <c r="D74" s="119">
        <v>42867</v>
      </c>
      <c r="E74" s="118">
        <v>10</v>
      </c>
      <c r="F74" s="118">
        <v>10</v>
      </c>
      <c r="G74" s="121">
        <v>728.1</v>
      </c>
    </row>
    <row r="75" spans="1:7" x14ac:dyDescent="0.25">
      <c r="A75" s="117" t="s">
        <v>323</v>
      </c>
      <c r="B75" s="118" t="s">
        <v>372</v>
      </c>
      <c r="C75" s="118" t="s">
        <v>588</v>
      </c>
      <c r="D75" s="119">
        <v>42867</v>
      </c>
      <c r="E75" s="118">
        <v>10</v>
      </c>
      <c r="F75" s="118">
        <v>10</v>
      </c>
      <c r="G75" s="121">
        <v>1229.8999999999999</v>
      </c>
    </row>
    <row r="76" spans="1:7" x14ac:dyDescent="0.25">
      <c r="A76" s="117" t="s">
        <v>324</v>
      </c>
      <c r="B76" s="118" t="s">
        <v>372</v>
      </c>
      <c r="C76" s="118" t="s">
        <v>588</v>
      </c>
      <c r="D76" s="119">
        <v>42867</v>
      </c>
      <c r="E76" s="118">
        <v>10</v>
      </c>
      <c r="F76" s="118">
        <v>10</v>
      </c>
      <c r="G76" s="121">
        <v>1500</v>
      </c>
    </row>
    <row r="77" spans="1:7" ht="45" x14ac:dyDescent="0.25">
      <c r="A77" s="117" t="s">
        <v>325</v>
      </c>
      <c r="B77" s="118" t="s">
        <v>365</v>
      </c>
      <c r="C77" s="118" t="s">
        <v>588</v>
      </c>
      <c r="D77" s="119">
        <v>42867</v>
      </c>
      <c r="E77" s="118">
        <v>5</v>
      </c>
      <c r="F77" s="118">
        <v>5</v>
      </c>
      <c r="G77" s="121">
        <v>258.5</v>
      </c>
    </row>
    <row r="78" spans="1:7" ht="45" x14ac:dyDescent="0.25">
      <c r="A78" s="117" t="s">
        <v>326</v>
      </c>
      <c r="B78" s="118" t="s">
        <v>250</v>
      </c>
      <c r="C78" s="118" t="s">
        <v>572</v>
      </c>
      <c r="D78" s="119" t="s">
        <v>250</v>
      </c>
      <c r="E78" s="118">
        <v>5</v>
      </c>
      <c r="F78" s="118" t="s">
        <v>250</v>
      </c>
      <c r="G78" s="121">
        <v>0</v>
      </c>
    </row>
    <row r="79" spans="1:7" ht="45" x14ac:dyDescent="0.25">
      <c r="A79" s="117" t="s">
        <v>327</v>
      </c>
      <c r="B79" s="118" t="s">
        <v>365</v>
      </c>
      <c r="C79" s="118" t="s">
        <v>588</v>
      </c>
      <c r="D79" s="119">
        <v>42867</v>
      </c>
      <c r="E79" s="118">
        <v>2</v>
      </c>
      <c r="F79" s="118">
        <v>2</v>
      </c>
      <c r="G79" s="121">
        <v>200</v>
      </c>
    </row>
    <row r="80" spans="1:7" ht="90" x14ac:dyDescent="0.25">
      <c r="A80" s="117" t="s">
        <v>328</v>
      </c>
      <c r="B80" s="118" t="s">
        <v>250</v>
      </c>
      <c r="C80" s="118" t="s">
        <v>572</v>
      </c>
      <c r="D80" s="119" t="s">
        <v>250</v>
      </c>
      <c r="E80" s="118">
        <v>13</v>
      </c>
      <c r="F80" s="118" t="s">
        <v>250</v>
      </c>
      <c r="G80" s="121">
        <v>0</v>
      </c>
    </row>
    <row r="81" spans="1:7" ht="30" x14ac:dyDescent="0.25">
      <c r="A81" s="117" t="s">
        <v>329</v>
      </c>
      <c r="B81" s="118" t="s">
        <v>373</v>
      </c>
      <c r="C81" s="118" t="s">
        <v>588</v>
      </c>
      <c r="D81" s="119">
        <v>42867</v>
      </c>
      <c r="E81" s="118">
        <v>180</v>
      </c>
      <c r="F81" s="118">
        <v>180</v>
      </c>
      <c r="G81" s="121">
        <v>270</v>
      </c>
    </row>
    <row r="82" spans="1:7" x14ac:dyDescent="0.25">
      <c r="A82" s="117" t="s">
        <v>330</v>
      </c>
      <c r="B82" s="118" t="s">
        <v>373</v>
      </c>
      <c r="C82" s="118" t="s">
        <v>588</v>
      </c>
      <c r="D82" s="119">
        <v>42867</v>
      </c>
      <c r="E82" s="118">
        <v>500</v>
      </c>
      <c r="F82" s="118">
        <v>500</v>
      </c>
      <c r="G82" s="121">
        <v>5815</v>
      </c>
    </row>
    <row r="83" spans="1:7" x14ac:dyDescent="0.25">
      <c r="A83" s="117" t="s">
        <v>331</v>
      </c>
      <c r="B83" s="118" t="s">
        <v>381</v>
      </c>
      <c r="C83" s="118" t="s">
        <v>588</v>
      </c>
      <c r="D83" s="119">
        <v>42867</v>
      </c>
      <c r="E83" s="118">
        <v>100</v>
      </c>
      <c r="F83" s="118">
        <v>100</v>
      </c>
      <c r="G83" s="121">
        <v>204</v>
      </c>
    </row>
    <row r="84" spans="1:7" ht="30" x14ac:dyDescent="0.25">
      <c r="A84" s="117" t="s">
        <v>332</v>
      </c>
      <c r="B84" s="118" t="s">
        <v>381</v>
      </c>
      <c r="C84" s="118" t="s">
        <v>588</v>
      </c>
      <c r="D84" s="119">
        <v>42867</v>
      </c>
      <c r="E84" s="118">
        <v>50</v>
      </c>
      <c r="F84" s="118">
        <v>50</v>
      </c>
      <c r="G84" s="121">
        <v>627</v>
      </c>
    </row>
    <row r="85" spans="1:7" ht="30" x14ac:dyDescent="0.25">
      <c r="A85" s="117" t="s">
        <v>332</v>
      </c>
      <c r="B85" s="118" t="s">
        <v>629</v>
      </c>
      <c r="C85" s="118" t="s">
        <v>588</v>
      </c>
      <c r="D85" s="119">
        <v>43039</v>
      </c>
      <c r="E85" s="118">
        <v>50</v>
      </c>
      <c r="F85" s="118">
        <v>50</v>
      </c>
      <c r="G85" s="121">
        <v>627</v>
      </c>
    </row>
    <row r="86" spans="1:7" x14ac:dyDescent="0.25">
      <c r="A86" s="117" t="s">
        <v>333</v>
      </c>
      <c r="B86" s="118" t="s">
        <v>374</v>
      </c>
      <c r="C86" s="118" t="s">
        <v>588</v>
      </c>
      <c r="D86" s="119">
        <v>42867</v>
      </c>
      <c r="E86" s="118">
        <v>20</v>
      </c>
      <c r="F86" s="118">
        <v>20</v>
      </c>
      <c r="G86" s="121">
        <v>2480</v>
      </c>
    </row>
    <row r="87" spans="1:7" x14ac:dyDescent="0.25">
      <c r="A87" s="117" t="s">
        <v>334</v>
      </c>
      <c r="B87" s="118" t="s">
        <v>374</v>
      </c>
      <c r="C87" s="118" t="s">
        <v>588</v>
      </c>
      <c r="D87" s="119">
        <v>42867</v>
      </c>
      <c r="E87" s="118">
        <v>20</v>
      </c>
      <c r="F87" s="118">
        <v>20</v>
      </c>
      <c r="G87" s="121">
        <v>616</v>
      </c>
    </row>
    <row r="88" spans="1:7" x14ac:dyDescent="0.25">
      <c r="A88" s="117" t="s">
        <v>335</v>
      </c>
      <c r="B88" s="118" t="s">
        <v>374</v>
      </c>
      <c r="C88" s="118" t="s">
        <v>588</v>
      </c>
      <c r="D88" s="119">
        <v>42867</v>
      </c>
      <c r="E88" s="118">
        <v>20</v>
      </c>
      <c r="F88" s="118">
        <v>20</v>
      </c>
      <c r="G88" s="121">
        <v>1870</v>
      </c>
    </row>
    <row r="89" spans="1:7" ht="30" x14ac:dyDescent="0.25">
      <c r="A89" s="117" t="s">
        <v>336</v>
      </c>
      <c r="B89" s="118" t="s">
        <v>373</v>
      </c>
      <c r="C89" s="118" t="s">
        <v>588</v>
      </c>
      <c r="D89" s="119">
        <v>42867</v>
      </c>
      <c r="E89" s="118">
        <v>100</v>
      </c>
      <c r="F89" s="118">
        <v>100</v>
      </c>
      <c r="G89" s="121">
        <v>389</v>
      </c>
    </row>
    <row r="90" spans="1:7" x14ac:dyDescent="0.25">
      <c r="A90" s="117" t="s">
        <v>337</v>
      </c>
      <c r="B90" s="118" t="s">
        <v>373</v>
      </c>
      <c r="C90" s="118" t="s">
        <v>588</v>
      </c>
      <c r="D90" s="119">
        <v>42867</v>
      </c>
      <c r="E90" s="118">
        <v>100</v>
      </c>
      <c r="F90" s="118">
        <v>100</v>
      </c>
      <c r="G90" s="121">
        <v>213</v>
      </c>
    </row>
    <row r="91" spans="1:7" x14ac:dyDescent="0.25">
      <c r="A91" s="117" t="s">
        <v>338</v>
      </c>
      <c r="B91" s="118" t="s">
        <v>370</v>
      </c>
      <c r="C91" s="118" t="s">
        <v>588</v>
      </c>
      <c r="D91" s="119">
        <v>42867</v>
      </c>
      <c r="E91" s="118">
        <v>4</v>
      </c>
      <c r="F91" s="118">
        <v>4</v>
      </c>
      <c r="G91" s="121">
        <v>783.2</v>
      </c>
    </row>
    <row r="92" spans="1:7" ht="30" x14ac:dyDescent="0.25">
      <c r="A92" s="117" t="s">
        <v>339</v>
      </c>
      <c r="B92" s="118" t="s">
        <v>373</v>
      </c>
      <c r="C92" s="118" t="s">
        <v>588</v>
      </c>
      <c r="D92" s="119">
        <v>42867</v>
      </c>
      <c r="E92" s="118">
        <v>50</v>
      </c>
      <c r="F92" s="118">
        <v>50</v>
      </c>
      <c r="G92" s="121">
        <v>485.50000000000006</v>
      </c>
    </row>
    <row r="93" spans="1:7" ht="30" x14ac:dyDescent="0.25">
      <c r="A93" s="117" t="s">
        <v>340</v>
      </c>
      <c r="B93" s="118" t="s">
        <v>250</v>
      </c>
      <c r="C93" s="118" t="s">
        <v>572</v>
      </c>
      <c r="D93" s="119" t="s">
        <v>250</v>
      </c>
      <c r="E93" s="118">
        <v>100</v>
      </c>
      <c r="F93" s="118" t="s">
        <v>250</v>
      </c>
      <c r="G93" s="121">
        <v>0</v>
      </c>
    </row>
    <row r="94" spans="1:7" ht="45" x14ac:dyDescent="0.25">
      <c r="A94" s="117" t="s">
        <v>341</v>
      </c>
      <c r="B94" s="118" t="s">
        <v>373</v>
      </c>
      <c r="C94" s="118" t="s">
        <v>588</v>
      </c>
      <c r="D94" s="119">
        <v>42867</v>
      </c>
      <c r="E94" s="118">
        <v>100</v>
      </c>
      <c r="F94" s="118">
        <v>100</v>
      </c>
      <c r="G94" s="121">
        <v>790</v>
      </c>
    </row>
    <row r="95" spans="1:7" x14ac:dyDescent="0.25">
      <c r="A95" s="117" t="s">
        <v>342</v>
      </c>
      <c r="B95" s="118" t="s">
        <v>371</v>
      </c>
      <c r="C95" s="118" t="s">
        <v>588</v>
      </c>
      <c r="D95" s="119">
        <v>42867</v>
      </c>
      <c r="E95" s="118">
        <v>500</v>
      </c>
      <c r="F95" s="118">
        <v>500</v>
      </c>
      <c r="G95" s="121">
        <v>2350</v>
      </c>
    </row>
    <row r="96" spans="1:7" x14ac:dyDescent="0.25">
      <c r="A96" s="117" t="s">
        <v>343</v>
      </c>
      <c r="B96" s="118" t="s">
        <v>373</v>
      </c>
      <c r="C96" s="118" t="s">
        <v>588</v>
      </c>
      <c r="D96" s="119">
        <v>42867</v>
      </c>
      <c r="E96" s="118">
        <v>50</v>
      </c>
      <c r="F96" s="118">
        <v>50</v>
      </c>
      <c r="G96" s="121">
        <v>204.99999999999997</v>
      </c>
    </row>
    <row r="97" spans="1:7" x14ac:dyDescent="0.25">
      <c r="A97" s="117" t="s">
        <v>344</v>
      </c>
      <c r="B97" s="118" t="s">
        <v>373</v>
      </c>
      <c r="C97" s="118" t="s">
        <v>588</v>
      </c>
      <c r="D97" s="119">
        <v>42867</v>
      </c>
      <c r="E97" s="118">
        <v>50</v>
      </c>
      <c r="F97" s="118">
        <v>50</v>
      </c>
      <c r="G97" s="121">
        <v>215</v>
      </c>
    </row>
    <row r="98" spans="1:7" ht="30" x14ac:dyDescent="0.25">
      <c r="A98" s="117" t="s">
        <v>345</v>
      </c>
      <c r="B98" s="118" t="s">
        <v>250</v>
      </c>
      <c r="C98" s="118" t="s">
        <v>572</v>
      </c>
      <c r="D98" s="119" t="s">
        <v>250</v>
      </c>
      <c r="E98" s="118">
        <v>300</v>
      </c>
      <c r="F98" s="118" t="s">
        <v>250</v>
      </c>
      <c r="G98" s="121">
        <v>0</v>
      </c>
    </row>
    <row r="99" spans="1:7" x14ac:dyDescent="0.25">
      <c r="A99" s="117" t="s">
        <v>346</v>
      </c>
      <c r="B99" s="118" t="s">
        <v>363</v>
      </c>
      <c r="C99" s="118" t="s">
        <v>588</v>
      </c>
      <c r="D99" s="119">
        <v>42867</v>
      </c>
      <c r="E99" s="118">
        <v>50</v>
      </c>
      <c r="F99" s="118">
        <v>50</v>
      </c>
      <c r="G99" s="121">
        <v>1645.4999999999998</v>
      </c>
    </row>
    <row r="100" spans="1:7" x14ac:dyDescent="0.25">
      <c r="A100" s="117" t="s">
        <v>347</v>
      </c>
      <c r="B100" s="118" t="s">
        <v>363</v>
      </c>
      <c r="C100" s="118" t="s">
        <v>588</v>
      </c>
      <c r="D100" s="119">
        <v>42867</v>
      </c>
      <c r="E100" s="118">
        <v>400</v>
      </c>
      <c r="F100" s="118">
        <v>400</v>
      </c>
      <c r="G100" s="121">
        <v>9712</v>
      </c>
    </row>
    <row r="101" spans="1:7" ht="60" x14ac:dyDescent="0.25">
      <c r="A101" s="117" t="s">
        <v>347</v>
      </c>
      <c r="B101" s="118" t="s">
        <v>509</v>
      </c>
      <c r="C101" s="118" t="s">
        <v>713</v>
      </c>
      <c r="D101" s="119">
        <v>42916</v>
      </c>
      <c r="E101" s="118">
        <v>400</v>
      </c>
      <c r="F101" s="118">
        <v>400</v>
      </c>
      <c r="G101" s="121">
        <v>9712</v>
      </c>
    </row>
    <row r="102" spans="1:7" x14ac:dyDescent="0.25">
      <c r="A102" s="117" t="s">
        <v>348</v>
      </c>
      <c r="B102" s="118" t="s">
        <v>363</v>
      </c>
      <c r="C102" s="118" t="s">
        <v>588</v>
      </c>
      <c r="D102" s="119">
        <v>42867</v>
      </c>
      <c r="E102" s="118">
        <v>50</v>
      </c>
      <c r="F102" s="118">
        <v>50</v>
      </c>
      <c r="G102" s="121">
        <v>1468.5</v>
      </c>
    </row>
    <row r="103" spans="1:7" ht="30" x14ac:dyDescent="0.25">
      <c r="A103" s="117" t="s">
        <v>349</v>
      </c>
      <c r="B103" s="118" t="s">
        <v>373</v>
      </c>
      <c r="C103" s="118" t="s">
        <v>588</v>
      </c>
      <c r="D103" s="119">
        <v>42867</v>
      </c>
      <c r="E103" s="118">
        <v>20</v>
      </c>
      <c r="F103" s="118">
        <v>20</v>
      </c>
      <c r="G103" s="121">
        <v>50</v>
      </c>
    </row>
    <row r="104" spans="1:7" ht="30" x14ac:dyDescent="0.25">
      <c r="A104" s="117" t="s">
        <v>350</v>
      </c>
      <c r="B104" s="118" t="s">
        <v>366</v>
      </c>
      <c r="C104" s="118" t="s">
        <v>588</v>
      </c>
      <c r="D104" s="119">
        <v>42867</v>
      </c>
      <c r="E104" s="118">
        <v>50</v>
      </c>
      <c r="F104" s="118">
        <v>50</v>
      </c>
      <c r="G104" s="121">
        <v>543</v>
      </c>
    </row>
    <row r="105" spans="1:7" ht="30" x14ac:dyDescent="0.25">
      <c r="A105" s="117" t="s">
        <v>351</v>
      </c>
      <c r="B105" s="118" t="s">
        <v>366</v>
      </c>
      <c r="C105" s="118" t="s">
        <v>588</v>
      </c>
      <c r="D105" s="119">
        <v>42867</v>
      </c>
      <c r="E105" s="118">
        <v>100</v>
      </c>
      <c r="F105" s="118">
        <v>100</v>
      </c>
      <c r="G105" s="121">
        <v>1182</v>
      </c>
    </row>
    <row r="106" spans="1:7" ht="30" x14ac:dyDescent="0.25">
      <c r="A106" s="117" t="s">
        <v>351</v>
      </c>
      <c r="B106" s="118" t="s">
        <v>630</v>
      </c>
      <c r="C106" s="118" t="s">
        <v>588</v>
      </c>
      <c r="D106" s="119">
        <v>43039</v>
      </c>
      <c r="E106" s="118">
        <v>100</v>
      </c>
      <c r="F106" s="118">
        <v>82</v>
      </c>
      <c r="G106" s="121">
        <v>969.24</v>
      </c>
    </row>
    <row r="107" spans="1:7" ht="30" x14ac:dyDescent="0.25">
      <c r="A107" s="117" t="s">
        <v>352</v>
      </c>
      <c r="B107" s="118" t="s">
        <v>366</v>
      </c>
      <c r="C107" s="118" t="s">
        <v>588</v>
      </c>
      <c r="D107" s="119">
        <v>42867</v>
      </c>
      <c r="E107" s="118">
        <v>400</v>
      </c>
      <c r="F107" s="118">
        <v>400</v>
      </c>
      <c r="G107" s="121">
        <v>5280</v>
      </c>
    </row>
    <row r="108" spans="1:7" ht="30" x14ac:dyDescent="0.25">
      <c r="A108" s="117" t="s">
        <v>353</v>
      </c>
      <c r="B108" s="118" t="s">
        <v>367</v>
      </c>
      <c r="C108" s="118" t="s">
        <v>588</v>
      </c>
      <c r="D108" s="119">
        <v>42867</v>
      </c>
      <c r="E108" s="118">
        <v>20</v>
      </c>
      <c r="F108" s="118">
        <v>20</v>
      </c>
      <c r="G108" s="121">
        <v>1087</v>
      </c>
    </row>
    <row r="109" spans="1:7" ht="30" x14ac:dyDescent="0.25">
      <c r="A109" s="117" t="s">
        <v>353</v>
      </c>
      <c r="B109" s="118" t="s">
        <v>627</v>
      </c>
      <c r="C109" s="118" t="s">
        <v>588</v>
      </c>
      <c r="D109" s="119">
        <v>43039</v>
      </c>
      <c r="E109" s="118">
        <v>60</v>
      </c>
      <c r="F109" s="118">
        <v>60</v>
      </c>
      <c r="G109" s="121">
        <v>3261</v>
      </c>
    </row>
    <row r="110" spans="1:7" ht="30" x14ac:dyDescent="0.25">
      <c r="A110" s="117" t="s">
        <v>354</v>
      </c>
      <c r="B110" s="118" t="s">
        <v>367</v>
      </c>
      <c r="C110" s="118" t="s">
        <v>588</v>
      </c>
      <c r="D110" s="119">
        <v>42867</v>
      </c>
      <c r="E110" s="118">
        <v>300</v>
      </c>
      <c r="F110" s="118">
        <v>300</v>
      </c>
      <c r="G110" s="121">
        <v>12153</v>
      </c>
    </row>
    <row r="111" spans="1:7" ht="30" x14ac:dyDescent="0.25">
      <c r="A111" s="117" t="s">
        <v>354</v>
      </c>
      <c r="B111" s="118" t="s">
        <v>627</v>
      </c>
      <c r="C111" s="118" t="s">
        <v>588</v>
      </c>
      <c r="D111" s="119">
        <v>43039</v>
      </c>
      <c r="E111" s="118">
        <v>200</v>
      </c>
      <c r="F111" s="118">
        <v>200</v>
      </c>
      <c r="G111" s="121">
        <v>8102</v>
      </c>
    </row>
    <row r="112" spans="1:7" ht="30" x14ac:dyDescent="0.25">
      <c r="A112" s="117" t="s">
        <v>355</v>
      </c>
      <c r="B112" s="118" t="s">
        <v>367</v>
      </c>
      <c r="C112" s="118" t="s">
        <v>588</v>
      </c>
      <c r="D112" s="119">
        <v>42867</v>
      </c>
      <c r="E112" s="118">
        <v>300</v>
      </c>
      <c r="F112" s="118">
        <v>300</v>
      </c>
      <c r="G112" s="121">
        <v>12153</v>
      </c>
    </row>
    <row r="113" spans="1:7" ht="30" x14ac:dyDescent="0.25">
      <c r="A113" s="117" t="s">
        <v>355</v>
      </c>
      <c r="B113" s="118" t="s">
        <v>627</v>
      </c>
      <c r="C113" s="118" t="s">
        <v>588</v>
      </c>
      <c r="D113" s="119">
        <v>43039</v>
      </c>
      <c r="E113" s="118">
        <v>200</v>
      </c>
      <c r="F113" s="118">
        <v>200</v>
      </c>
      <c r="G113" s="121">
        <v>8102</v>
      </c>
    </row>
    <row r="114" spans="1:7" ht="30" x14ac:dyDescent="0.25">
      <c r="A114" s="117" t="s">
        <v>356</v>
      </c>
      <c r="B114" s="118" t="s">
        <v>367</v>
      </c>
      <c r="C114" s="118" t="s">
        <v>588</v>
      </c>
      <c r="D114" s="119">
        <v>42867</v>
      </c>
      <c r="E114" s="118">
        <v>20</v>
      </c>
      <c r="F114" s="118">
        <v>20</v>
      </c>
      <c r="G114" s="121">
        <v>1200</v>
      </c>
    </row>
    <row r="115" spans="1:7" ht="30" x14ac:dyDescent="0.25">
      <c r="A115" s="117" t="s">
        <v>356</v>
      </c>
      <c r="B115" s="118" t="s">
        <v>627</v>
      </c>
      <c r="C115" s="118" t="s">
        <v>588</v>
      </c>
      <c r="D115" s="119">
        <v>43039</v>
      </c>
      <c r="E115" s="118">
        <v>60</v>
      </c>
      <c r="F115" s="118">
        <v>60</v>
      </c>
      <c r="G115" s="121">
        <v>3600</v>
      </c>
    </row>
    <row r="116" spans="1:7" ht="30" x14ac:dyDescent="0.25">
      <c r="A116" s="117" t="s">
        <v>357</v>
      </c>
      <c r="B116" s="118" t="s">
        <v>373</v>
      </c>
      <c r="C116" s="118" t="s">
        <v>588</v>
      </c>
      <c r="D116" s="119">
        <v>42867</v>
      </c>
      <c r="E116" s="118">
        <v>100</v>
      </c>
      <c r="F116" s="118">
        <v>100</v>
      </c>
      <c r="G116" s="121">
        <v>103</v>
      </c>
    </row>
    <row r="117" spans="1:7" x14ac:dyDescent="0.25">
      <c r="A117" s="117" t="s">
        <v>358</v>
      </c>
      <c r="B117" s="118" t="s">
        <v>373</v>
      </c>
      <c r="C117" s="118" t="s">
        <v>588</v>
      </c>
      <c r="D117" s="119">
        <v>42867</v>
      </c>
      <c r="E117" s="118">
        <v>50</v>
      </c>
      <c r="F117" s="118">
        <v>50</v>
      </c>
      <c r="G117" s="121">
        <v>125</v>
      </c>
    </row>
    <row r="118" spans="1:7" x14ac:dyDescent="0.25">
      <c r="A118" s="117" t="s">
        <v>359</v>
      </c>
      <c r="B118" s="118" t="s">
        <v>373</v>
      </c>
      <c r="C118" s="118" t="s">
        <v>588</v>
      </c>
      <c r="D118" s="119">
        <v>42867</v>
      </c>
      <c r="E118" s="118">
        <v>50</v>
      </c>
      <c r="F118" s="118">
        <v>50</v>
      </c>
      <c r="G118" s="121">
        <v>139.5</v>
      </c>
    </row>
    <row r="119" spans="1:7" ht="45" x14ac:dyDescent="0.25">
      <c r="A119" s="117" t="s">
        <v>360</v>
      </c>
      <c r="B119" s="118" t="s">
        <v>379</v>
      </c>
      <c r="C119" s="118" t="s">
        <v>588</v>
      </c>
      <c r="D119" s="119">
        <v>42867</v>
      </c>
      <c r="E119" s="118">
        <v>30</v>
      </c>
      <c r="F119" s="118">
        <v>30</v>
      </c>
      <c r="G119" s="121">
        <v>90</v>
      </c>
    </row>
    <row r="120" spans="1:7" ht="60.75" thickBot="1" x14ac:dyDescent="0.3">
      <c r="A120" s="117" t="s">
        <v>361</v>
      </c>
      <c r="B120" s="118" t="s">
        <v>378</v>
      </c>
      <c r="C120" s="118" t="s">
        <v>588</v>
      </c>
      <c r="D120" s="119">
        <v>42867</v>
      </c>
      <c r="E120" s="118">
        <v>20</v>
      </c>
      <c r="F120" s="118">
        <v>20</v>
      </c>
      <c r="G120" s="121">
        <v>88</v>
      </c>
    </row>
    <row r="121" spans="1:7" ht="16.5" thickTop="1" thickBot="1" x14ac:dyDescent="0.3">
      <c r="A121" s="122" t="s">
        <v>248</v>
      </c>
      <c r="B121" s="97"/>
      <c r="C121" s="97"/>
      <c r="D121" s="97"/>
      <c r="E121" s="97"/>
      <c r="F121" s="123"/>
      <c r="G121" s="124">
        <v>165988.42000000001</v>
      </c>
    </row>
    <row r="122" spans="1:7" ht="15.75" thickTop="1" x14ac:dyDescent="0.25">
      <c r="B122"/>
      <c r="C122"/>
      <c r="D122"/>
      <c r="E122"/>
    </row>
    <row r="123" spans="1:7" x14ac:dyDescent="0.25">
      <c r="B123"/>
      <c r="C123"/>
      <c r="D123"/>
      <c r="E123"/>
    </row>
    <row r="124" spans="1:7" x14ac:dyDescent="0.25">
      <c r="B124"/>
      <c r="C124"/>
      <c r="D124"/>
      <c r="E124"/>
    </row>
    <row r="125" spans="1:7" x14ac:dyDescent="0.25">
      <c r="B125"/>
      <c r="C125"/>
      <c r="D125"/>
      <c r="E125"/>
    </row>
    <row r="126" spans="1:7" x14ac:dyDescent="0.25">
      <c r="B126"/>
      <c r="C126"/>
      <c r="D126"/>
      <c r="E126"/>
    </row>
    <row r="127" spans="1:7" x14ac:dyDescent="0.25">
      <c r="B127"/>
      <c r="C127"/>
      <c r="D127"/>
      <c r="E127"/>
    </row>
    <row r="128" spans="1:7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ht="15.75" thickBot="1" x14ac:dyDescent="0.3">
      <c r="B238"/>
      <c r="C238"/>
      <c r="D238"/>
      <c r="E238"/>
    </row>
    <row r="239" spans="2:5" ht="16.5" thickTop="1" thickBot="1" x14ac:dyDescent="0.3">
      <c r="B239"/>
      <c r="C239"/>
      <c r="D239"/>
      <c r="E239"/>
    </row>
    <row r="240" spans="2:5" ht="15.75" thickTop="1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</sheetData>
  <sheetProtection algorithmName="SHA-512" hashValue="GgIZ2g69F9UYnKDosssPKiAh/zjeZqkU33DjH+CSup2GRfPAzeUAQLJYgSyjKqjJGra5BfUr89A8RbUcWvAKUg==" saltValue="7aI1OO2lXj91cKl4q7Xo+Q==" spinCount="100000" sheet="1" objects="1" scenarios="1" selectLockedCells="1"/>
  <mergeCells count="1">
    <mergeCell ref="G1:G3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664</v>
      </c>
      <c r="B1" s="112"/>
      <c r="G1" s="290"/>
    </row>
    <row r="2" spans="1:15" ht="16.5" thickTop="1" thickBot="1" x14ac:dyDescent="0.3">
      <c r="A2" s="191" t="s">
        <v>3</v>
      </c>
      <c r="B2" s="114">
        <v>110300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1.5" thickTop="1" thickBot="1" x14ac:dyDescent="0.3">
      <c r="A5" s="117" t="s">
        <v>339</v>
      </c>
      <c r="B5" s="118" t="s">
        <v>646</v>
      </c>
      <c r="C5" s="118" t="s">
        <v>588</v>
      </c>
      <c r="D5" s="119">
        <v>43040</v>
      </c>
      <c r="E5" s="118">
        <v>25</v>
      </c>
      <c r="F5" s="118">
        <v>25</v>
      </c>
      <c r="G5" s="120">
        <v>242.75000000000003</v>
      </c>
      <c r="H5"/>
      <c r="I5"/>
      <c r="J5"/>
      <c r="K5"/>
      <c r="L5"/>
      <c r="M5"/>
      <c r="N5"/>
      <c r="O5"/>
    </row>
    <row r="6" spans="1:15" s="111" customFormat="1" ht="16.5" thickTop="1" thickBot="1" x14ac:dyDescent="0.3">
      <c r="A6" s="122" t="s">
        <v>248</v>
      </c>
      <c r="B6" s="97"/>
      <c r="C6" s="97"/>
      <c r="D6" s="97"/>
      <c r="E6" s="97"/>
      <c r="F6" s="123"/>
      <c r="G6" s="124">
        <v>242.75000000000003</v>
      </c>
      <c r="H6"/>
      <c r="I6"/>
      <c r="J6"/>
      <c r="K6"/>
      <c r="L6"/>
      <c r="M6"/>
      <c r="N6"/>
      <c r="O6"/>
    </row>
    <row r="7" spans="1:15" s="111" customFormat="1" ht="15.75" thickTop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s="125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spans="1:15" x14ac:dyDescent="0.25">
      <c r="B9"/>
      <c r="C9"/>
      <c r="D9"/>
      <c r="E9"/>
    </row>
    <row r="10" spans="1:15" ht="15.75" thickBot="1" x14ac:dyDescent="0.3">
      <c r="B10"/>
      <c r="C10"/>
      <c r="D10"/>
      <c r="E10"/>
    </row>
    <row r="11" spans="1:15" ht="16.5" thickTop="1" thickBot="1" x14ac:dyDescent="0.3">
      <c r="B11"/>
      <c r="C11"/>
      <c r="D11"/>
      <c r="E11"/>
    </row>
    <row r="12" spans="1:15" ht="15.75" thickTop="1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ht="15.75" thickBot="1" x14ac:dyDescent="0.3">
      <c r="B233"/>
      <c r="C233"/>
      <c r="D233"/>
      <c r="E233"/>
    </row>
    <row r="234" spans="2:5" ht="16.5" thickTop="1" thickBot="1" x14ac:dyDescent="0.3">
      <c r="B234"/>
      <c r="C234"/>
      <c r="D234"/>
      <c r="E234"/>
    </row>
    <row r="235" spans="2:5" ht="15.75" thickTop="1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</sheetData>
  <sheetProtection algorithmName="SHA-512" hashValue="RzQ0+YrN3rUAj3M95Gj7M3Dzq2mDvLKOuyM2tM6w8i0pgHDOoFqtwRPX7QknjapQhcIYvjNTGdSbtg+qsGsvBg==" saltValue="0b309hJExRg3jOwJLz1BCA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576</v>
      </c>
      <c r="B1" s="112"/>
      <c r="G1" s="290"/>
    </row>
    <row r="2" spans="1:15" ht="16.5" thickTop="1" thickBot="1" x14ac:dyDescent="0.3">
      <c r="A2" s="127" t="s">
        <v>3</v>
      </c>
      <c r="B2" s="114">
        <v>120000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277</v>
      </c>
      <c r="B5" s="118" t="s">
        <v>250</v>
      </c>
      <c r="C5" s="118" t="s">
        <v>572</v>
      </c>
      <c r="D5" s="119" t="s">
        <v>250</v>
      </c>
      <c r="E5" s="118">
        <v>3</v>
      </c>
      <c r="F5" s="118" t="s">
        <v>250</v>
      </c>
      <c r="G5" s="120">
        <v>0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279</v>
      </c>
      <c r="B6" s="118" t="s">
        <v>546</v>
      </c>
      <c r="C6" s="118" t="s">
        <v>588</v>
      </c>
      <c r="D6" s="119">
        <v>42937</v>
      </c>
      <c r="E6" s="118">
        <v>4</v>
      </c>
      <c r="F6" s="118">
        <v>4</v>
      </c>
      <c r="G6" s="121">
        <v>148.4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299</v>
      </c>
      <c r="B7" s="118" t="s">
        <v>250</v>
      </c>
      <c r="C7" s="118" t="s">
        <v>572</v>
      </c>
      <c r="D7" s="119" t="s">
        <v>250</v>
      </c>
      <c r="E7" s="118">
        <v>4</v>
      </c>
      <c r="F7" s="118" t="s">
        <v>250</v>
      </c>
      <c r="G7" s="121">
        <v>0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317</v>
      </c>
      <c r="B8" s="118" t="s">
        <v>575</v>
      </c>
      <c r="C8" s="118" t="s">
        <v>588</v>
      </c>
      <c r="D8" s="119">
        <v>42961</v>
      </c>
      <c r="E8" s="118">
        <v>3</v>
      </c>
      <c r="F8" s="118">
        <v>3</v>
      </c>
      <c r="G8" s="121">
        <v>125.97</v>
      </c>
      <c r="H8"/>
      <c r="I8"/>
      <c r="J8"/>
      <c r="K8"/>
      <c r="L8"/>
      <c r="M8"/>
      <c r="N8"/>
      <c r="O8"/>
    </row>
    <row r="9" spans="1:15" s="125" customFormat="1" ht="60" x14ac:dyDescent="0.25">
      <c r="A9" s="117" t="s">
        <v>318</v>
      </c>
      <c r="B9" s="118" t="s">
        <v>548</v>
      </c>
      <c r="C9" s="118" t="s">
        <v>587</v>
      </c>
      <c r="D9" s="119">
        <v>42937</v>
      </c>
      <c r="E9" s="118">
        <v>3</v>
      </c>
      <c r="F9" s="118">
        <v>2</v>
      </c>
      <c r="G9" s="121">
        <v>137.97999999999999</v>
      </c>
      <c r="H9"/>
      <c r="I9"/>
      <c r="J9"/>
      <c r="K9"/>
      <c r="L9"/>
      <c r="M9"/>
      <c r="N9"/>
      <c r="O9"/>
    </row>
    <row r="10" spans="1:15" s="126" customFormat="1" ht="60" x14ac:dyDescent="0.25">
      <c r="A10" s="117" t="s">
        <v>319</v>
      </c>
      <c r="B10" s="118" t="s">
        <v>575</v>
      </c>
      <c r="C10" s="118" t="s">
        <v>587</v>
      </c>
      <c r="D10" s="119">
        <v>42961</v>
      </c>
      <c r="E10" s="118">
        <v>3</v>
      </c>
      <c r="F10" s="118">
        <v>2</v>
      </c>
      <c r="G10" s="121">
        <v>201.56</v>
      </c>
      <c r="H10"/>
      <c r="I10"/>
      <c r="J10"/>
      <c r="K10"/>
      <c r="L10"/>
      <c r="M10"/>
      <c r="N10"/>
      <c r="O10"/>
    </row>
    <row r="11" spans="1:15" ht="90" x14ac:dyDescent="0.25">
      <c r="A11" s="117" t="s">
        <v>328</v>
      </c>
      <c r="B11" s="118" t="s">
        <v>250</v>
      </c>
      <c r="C11" s="118" t="s">
        <v>544</v>
      </c>
      <c r="D11" s="119" t="s">
        <v>250</v>
      </c>
      <c r="E11" s="118">
        <v>10</v>
      </c>
      <c r="F11" s="118" t="s">
        <v>250</v>
      </c>
      <c r="G11" s="121">
        <v>0</v>
      </c>
    </row>
    <row r="12" spans="1:15" ht="15.75" thickBot="1" x14ac:dyDescent="0.3">
      <c r="A12" s="117" t="s">
        <v>406</v>
      </c>
      <c r="B12" s="118" t="s">
        <v>556</v>
      </c>
      <c r="C12" s="118" t="s">
        <v>588</v>
      </c>
      <c r="D12" s="119">
        <v>42937</v>
      </c>
      <c r="E12" s="118">
        <v>3</v>
      </c>
      <c r="F12" s="118">
        <v>3</v>
      </c>
      <c r="G12" s="121">
        <v>276.29999999999995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890.21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ht="15.75" thickBot="1" x14ac:dyDescent="0.3">
      <c r="B49"/>
      <c r="C49"/>
      <c r="D49"/>
      <c r="E49"/>
    </row>
    <row r="50" spans="2:5" ht="16.5" thickTop="1" thickBot="1" x14ac:dyDescent="0.3">
      <c r="B50"/>
      <c r="C50"/>
      <c r="D50"/>
      <c r="E50"/>
    </row>
    <row r="51" spans="2:5" ht="15.75" thickTop="1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ht="15.75" thickBot="1" x14ac:dyDescent="0.3">
      <c r="B274"/>
      <c r="C274"/>
      <c r="D274"/>
      <c r="E274"/>
    </row>
    <row r="275" spans="2:5" ht="16.5" thickTop="1" thickBot="1" x14ac:dyDescent="0.3">
      <c r="B275"/>
      <c r="C275"/>
      <c r="D275"/>
      <c r="E275"/>
    </row>
    <row r="276" spans="2:5" ht="15.75" thickTop="1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  <row r="347" spans="2:5" x14ac:dyDescent="0.25">
      <c r="B347"/>
      <c r="C347"/>
      <c r="D347"/>
      <c r="E347"/>
    </row>
    <row r="348" spans="2:5" x14ac:dyDescent="0.25">
      <c r="B348"/>
      <c r="C348"/>
      <c r="D348"/>
      <c r="E348"/>
    </row>
    <row r="349" spans="2:5" x14ac:dyDescent="0.25">
      <c r="B349"/>
      <c r="C349"/>
      <c r="D349"/>
      <c r="E349"/>
    </row>
    <row r="350" spans="2:5" x14ac:dyDescent="0.25">
      <c r="B350"/>
      <c r="C350"/>
      <c r="D350"/>
      <c r="E350"/>
    </row>
    <row r="351" spans="2:5" x14ac:dyDescent="0.25">
      <c r="B351"/>
      <c r="C351"/>
      <c r="D351"/>
      <c r="E351"/>
    </row>
    <row r="352" spans="2:5" x14ac:dyDescent="0.25">
      <c r="B352"/>
      <c r="C352"/>
      <c r="D352"/>
      <c r="E352"/>
    </row>
    <row r="353" spans="2:5" x14ac:dyDescent="0.25">
      <c r="B353"/>
      <c r="C353"/>
      <c r="D353"/>
      <c r="E353"/>
    </row>
    <row r="354" spans="2:5" x14ac:dyDescent="0.25">
      <c r="B354"/>
      <c r="C354"/>
      <c r="D354"/>
      <c r="E354"/>
    </row>
    <row r="355" spans="2:5" x14ac:dyDescent="0.25">
      <c r="B355"/>
      <c r="C355"/>
      <c r="D355"/>
      <c r="E355"/>
    </row>
    <row r="356" spans="2:5" x14ac:dyDescent="0.25">
      <c r="B356"/>
      <c r="C356"/>
      <c r="D356"/>
      <c r="E356"/>
    </row>
    <row r="357" spans="2:5" x14ac:dyDescent="0.25">
      <c r="B357"/>
      <c r="C357"/>
      <c r="D357"/>
      <c r="E357"/>
    </row>
    <row r="358" spans="2:5" x14ac:dyDescent="0.25">
      <c r="B358"/>
      <c r="C358"/>
      <c r="D358"/>
      <c r="E358"/>
    </row>
    <row r="359" spans="2:5" x14ac:dyDescent="0.25">
      <c r="B359"/>
      <c r="C359"/>
      <c r="D359"/>
      <c r="E359"/>
    </row>
    <row r="360" spans="2:5" x14ac:dyDescent="0.25">
      <c r="B360"/>
      <c r="C360"/>
      <c r="D360"/>
      <c r="E360"/>
    </row>
    <row r="361" spans="2:5" x14ac:dyDescent="0.25">
      <c r="B361"/>
      <c r="C361"/>
      <c r="D361"/>
      <c r="E361"/>
    </row>
    <row r="362" spans="2:5" x14ac:dyDescent="0.25">
      <c r="B362"/>
      <c r="C362"/>
      <c r="D362"/>
      <c r="E362"/>
    </row>
    <row r="363" spans="2:5" x14ac:dyDescent="0.25">
      <c r="B363"/>
      <c r="C363"/>
      <c r="D363"/>
      <c r="E363"/>
    </row>
    <row r="364" spans="2:5" x14ac:dyDescent="0.25">
      <c r="B364"/>
      <c r="C364"/>
      <c r="D364"/>
      <c r="E364"/>
    </row>
    <row r="365" spans="2:5" x14ac:dyDescent="0.25">
      <c r="B365"/>
      <c r="C365"/>
      <c r="D365"/>
      <c r="E365"/>
    </row>
  </sheetData>
  <sheetProtection algorithmName="SHA-512" hashValue="F0mRyQP6Xe0TCem1ymO0x02xHptxkHfhU6REpbg+RhtyhAV2Bi/P4gPnh6DA26yMdU0CqbNGXKxK9VgrW24V8w==" saltValue="p5WntHhUL+2fxCppXCPBF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workbookViewId="0">
      <selection activeCell="D3" sqref="D3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665</v>
      </c>
      <c r="B1" s="112"/>
      <c r="G1" s="290"/>
    </row>
    <row r="2" spans="1:15" ht="16.5" thickTop="1" thickBot="1" x14ac:dyDescent="0.3">
      <c r="A2" s="127" t="s">
        <v>3</v>
      </c>
      <c r="B2" s="114">
        <v>120200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45.75" thickTop="1" x14ac:dyDescent="0.25">
      <c r="A5" s="117" t="s">
        <v>305</v>
      </c>
      <c r="B5" s="118" t="s">
        <v>627</v>
      </c>
      <c r="C5" s="118" t="s">
        <v>588</v>
      </c>
      <c r="D5" s="119">
        <v>43039</v>
      </c>
      <c r="E5" s="118">
        <v>1</v>
      </c>
      <c r="F5" s="118">
        <v>1</v>
      </c>
      <c r="G5" s="120">
        <v>278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313</v>
      </c>
      <c r="B6" s="118" t="s">
        <v>655</v>
      </c>
      <c r="C6" s="118" t="s">
        <v>588</v>
      </c>
      <c r="D6" s="119">
        <v>43039</v>
      </c>
      <c r="E6" s="118">
        <v>3</v>
      </c>
      <c r="F6" s="118">
        <v>3</v>
      </c>
      <c r="G6" s="121">
        <v>458.46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319</v>
      </c>
      <c r="B7" s="118" t="s">
        <v>575</v>
      </c>
      <c r="C7" s="118" t="s">
        <v>588</v>
      </c>
      <c r="D7" s="119">
        <v>42961</v>
      </c>
      <c r="E7" s="118">
        <v>1</v>
      </c>
      <c r="F7" s="118">
        <v>1</v>
      </c>
      <c r="G7" s="121">
        <v>100.78</v>
      </c>
      <c r="H7"/>
      <c r="I7"/>
      <c r="J7"/>
      <c r="K7"/>
      <c r="L7"/>
      <c r="M7"/>
      <c r="N7"/>
      <c r="O7"/>
    </row>
    <row r="8" spans="1:15" s="125" customFormat="1" ht="90" x14ac:dyDescent="0.25">
      <c r="A8" s="117" t="s">
        <v>328</v>
      </c>
      <c r="B8" s="118" t="s">
        <v>250</v>
      </c>
      <c r="C8" s="118" t="s">
        <v>544</v>
      </c>
      <c r="D8" s="119" t="s">
        <v>250</v>
      </c>
      <c r="E8" s="118">
        <v>1</v>
      </c>
      <c r="F8" s="118" t="s">
        <v>250</v>
      </c>
      <c r="G8" s="121">
        <v>0</v>
      </c>
      <c r="H8"/>
      <c r="I8"/>
      <c r="J8"/>
      <c r="K8"/>
      <c r="L8"/>
      <c r="M8"/>
      <c r="N8"/>
      <c r="O8"/>
    </row>
    <row r="9" spans="1:15" ht="30" x14ac:dyDescent="0.25">
      <c r="A9" s="117" t="s">
        <v>339</v>
      </c>
      <c r="B9" s="118" t="s">
        <v>646</v>
      </c>
      <c r="C9" s="118" t="s">
        <v>588</v>
      </c>
      <c r="D9" s="119">
        <v>43040</v>
      </c>
      <c r="E9" s="118">
        <v>35</v>
      </c>
      <c r="F9" s="118">
        <v>35</v>
      </c>
      <c r="G9" s="121">
        <v>339.85</v>
      </c>
    </row>
    <row r="10" spans="1:15" ht="60.75" thickBot="1" x14ac:dyDescent="0.3">
      <c r="A10" s="117" t="s">
        <v>341</v>
      </c>
      <c r="B10" s="118" t="s">
        <v>575</v>
      </c>
      <c r="C10" s="118" t="s">
        <v>587</v>
      </c>
      <c r="D10" s="119">
        <v>42961</v>
      </c>
      <c r="E10" s="118">
        <v>50</v>
      </c>
      <c r="F10" s="118">
        <v>14</v>
      </c>
      <c r="G10" s="121">
        <v>110.60000000000001</v>
      </c>
    </row>
    <row r="11" spans="1:15" ht="16.5" thickTop="1" thickBot="1" x14ac:dyDescent="0.3">
      <c r="A11" s="122" t="s">
        <v>248</v>
      </c>
      <c r="B11" s="97"/>
      <c r="C11" s="97"/>
      <c r="D11" s="97"/>
      <c r="E11" s="97"/>
      <c r="F11" s="123"/>
      <c r="G11" s="124">
        <v>1287.69</v>
      </c>
    </row>
    <row r="12" spans="1:15" ht="15.75" thickTop="1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ht="15.75" thickBot="1" x14ac:dyDescent="0.3">
      <c r="B233"/>
      <c r="C233"/>
      <c r="D233"/>
      <c r="E233"/>
    </row>
    <row r="234" spans="2:5" ht="16.5" thickTop="1" thickBot="1" x14ac:dyDescent="0.3">
      <c r="B234"/>
      <c r="C234"/>
      <c r="D234"/>
      <c r="E234"/>
    </row>
    <row r="235" spans="2:5" ht="15.75" thickTop="1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</sheetData>
  <sheetProtection algorithmName="SHA-512" hashValue="zasOC6PAnI0lCkpewAZE4pqvetBewtmS5Zl2V7Hhr6tCkZ6bWsiYC4YZtWOmdsyewvLqy/JAWrxw+6VGvRyzUA==" saltValue="asqjCgXKDhrrFoqlRfUmog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36" customHeight="1" thickBot="1" x14ac:dyDescent="0.3">
      <c r="A1" s="94" t="s">
        <v>666</v>
      </c>
      <c r="B1" s="112"/>
      <c r="G1" s="290"/>
    </row>
    <row r="2" spans="1:15" ht="16.5" thickTop="1" thickBot="1" x14ac:dyDescent="0.3">
      <c r="A2" s="127" t="s">
        <v>3</v>
      </c>
      <c r="B2" s="114">
        <v>130000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259</v>
      </c>
      <c r="B5" s="118" t="s">
        <v>561</v>
      </c>
      <c r="C5" s="118" t="s">
        <v>588</v>
      </c>
      <c r="D5" s="119">
        <v>42937</v>
      </c>
      <c r="E5" s="118">
        <v>20</v>
      </c>
      <c r="F5" s="118">
        <v>20</v>
      </c>
      <c r="G5" s="120">
        <v>94.800000000000011</v>
      </c>
      <c r="H5"/>
      <c r="I5"/>
      <c r="J5"/>
      <c r="K5"/>
      <c r="L5"/>
      <c r="M5"/>
      <c r="N5"/>
      <c r="O5"/>
    </row>
    <row r="6" spans="1:15" s="111" customFormat="1" ht="60" x14ac:dyDescent="0.25">
      <c r="A6" s="117" t="s">
        <v>260</v>
      </c>
      <c r="B6" s="118" t="s">
        <v>575</v>
      </c>
      <c r="C6" s="118" t="s">
        <v>587</v>
      </c>
      <c r="D6" s="119">
        <v>42961</v>
      </c>
      <c r="E6" s="118">
        <v>150</v>
      </c>
      <c r="F6" s="118">
        <v>60</v>
      </c>
      <c r="G6" s="121">
        <v>82.8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272</v>
      </c>
      <c r="B7" s="118" t="s">
        <v>553</v>
      </c>
      <c r="C7" s="118" t="s">
        <v>588</v>
      </c>
      <c r="D7" s="119">
        <v>42937</v>
      </c>
      <c r="E7" s="118">
        <v>10</v>
      </c>
      <c r="F7" s="118">
        <v>10</v>
      </c>
      <c r="G7" s="121">
        <v>100.8</v>
      </c>
      <c r="H7"/>
      <c r="I7"/>
      <c r="J7"/>
      <c r="K7"/>
      <c r="L7"/>
      <c r="M7"/>
      <c r="N7"/>
      <c r="O7"/>
    </row>
    <row r="8" spans="1:15" s="125" customFormat="1" ht="30" x14ac:dyDescent="0.25">
      <c r="A8" s="117" t="s">
        <v>273</v>
      </c>
      <c r="B8" s="118" t="s">
        <v>553</v>
      </c>
      <c r="C8" s="118" t="s">
        <v>588</v>
      </c>
      <c r="D8" s="119">
        <v>42937</v>
      </c>
      <c r="E8" s="118">
        <v>10</v>
      </c>
      <c r="F8" s="118">
        <v>10</v>
      </c>
      <c r="G8" s="121">
        <v>39</v>
      </c>
      <c r="H8"/>
      <c r="I8"/>
      <c r="J8"/>
      <c r="K8"/>
      <c r="L8"/>
      <c r="M8"/>
      <c r="N8"/>
      <c r="O8"/>
    </row>
    <row r="9" spans="1:15" x14ac:dyDescent="0.25">
      <c r="A9" s="117" t="s">
        <v>274</v>
      </c>
      <c r="B9" s="118" t="s">
        <v>553</v>
      </c>
      <c r="C9" s="118" t="s">
        <v>588</v>
      </c>
      <c r="D9" s="119">
        <v>42937</v>
      </c>
      <c r="E9" s="118">
        <v>10</v>
      </c>
      <c r="F9" s="118">
        <v>10</v>
      </c>
      <c r="G9" s="121">
        <v>96.300000000000011</v>
      </c>
    </row>
    <row r="10" spans="1:15" x14ac:dyDescent="0.25">
      <c r="A10" s="117" t="s">
        <v>281</v>
      </c>
      <c r="B10" s="118" t="s">
        <v>546</v>
      </c>
      <c r="C10" s="118" t="s">
        <v>588</v>
      </c>
      <c r="D10" s="119">
        <v>42937</v>
      </c>
      <c r="E10" s="118">
        <v>10</v>
      </c>
      <c r="F10" s="118">
        <v>10</v>
      </c>
      <c r="G10" s="121">
        <v>377</v>
      </c>
    </row>
    <row r="11" spans="1:15" x14ac:dyDescent="0.25">
      <c r="A11" s="117" t="s">
        <v>282</v>
      </c>
      <c r="B11" s="118" t="s">
        <v>554</v>
      </c>
      <c r="C11" s="118" t="s">
        <v>588</v>
      </c>
      <c r="D11" s="119">
        <v>42937</v>
      </c>
      <c r="E11" s="118">
        <v>10</v>
      </c>
      <c r="F11" s="118">
        <v>10</v>
      </c>
      <c r="G11" s="121">
        <v>174.5</v>
      </c>
    </row>
    <row r="12" spans="1:15" x14ac:dyDescent="0.25">
      <c r="A12" s="117" t="s">
        <v>284</v>
      </c>
      <c r="B12" s="118" t="s">
        <v>554</v>
      </c>
      <c r="C12" s="118" t="s">
        <v>588</v>
      </c>
      <c r="D12" s="119">
        <v>42937</v>
      </c>
      <c r="E12" s="118">
        <v>10</v>
      </c>
      <c r="F12" s="118">
        <v>10</v>
      </c>
      <c r="G12" s="121">
        <v>48.2</v>
      </c>
    </row>
    <row r="13" spans="1:15" ht="30" x14ac:dyDescent="0.25">
      <c r="A13" s="117" t="s">
        <v>285</v>
      </c>
      <c r="B13" s="118" t="s">
        <v>546</v>
      </c>
      <c r="C13" s="118" t="s">
        <v>588</v>
      </c>
      <c r="D13" s="119">
        <v>42937</v>
      </c>
      <c r="E13" s="118">
        <v>30</v>
      </c>
      <c r="F13" s="118">
        <v>30</v>
      </c>
      <c r="G13" s="121">
        <v>258</v>
      </c>
    </row>
    <row r="14" spans="1:15" ht="30" x14ac:dyDescent="0.25">
      <c r="A14" s="117" t="s">
        <v>287</v>
      </c>
      <c r="B14" s="118" t="s">
        <v>546</v>
      </c>
      <c r="C14" s="118" t="s">
        <v>588</v>
      </c>
      <c r="D14" s="119">
        <v>42937</v>
      </c>
      <c r="E14" s="118">
        <v>30</v>
      </c>
      <c r="F14" s="118">
        <v>30</v>
      </c>
      <c r="G14" s="121">
        <v>390</v>
      </c>
    </row>
    <row r="15" spans="1:15" ht="60" x14ac:dyDescent="0.25">
      <c r="A15" s="117" t="s">
        <v>300</v>
      </c>
      <c r="B15" s="118" t="s">
        <v>560</v>
      </c>
      <c r="C15" s="118" t="s">
        <v>587</v>
      </c>
      <c r="D15" s="119">
        <v>42937</v>
      </c>
      <c r="E15" s="118">
        <v>30</v>
      </c>
      <c r="F15" s="118">
        <v>15</v>
      </c>
      <c r="G15" s="121">
        <v>786.59999999999991</v>
      </c>
    </row>
    <row r="16" spans="1:15" ht="60" x14ac:dyDescent="0.25">
      <c r="A16" s="117" t="s">
        <v>311</v>
      </c>
      <c r="B16" s="118" t="s">
        <v>549</v>
      </c>
      <c r="C16" s="118" t="s">
        <v>587</v>
      </c>
      <c r="D16" s="119">
        <v>42937</v>
      </c>
      <c r="E16" s="118">
        <v>3</v>
      </c>
      <c r="F16" s="118">
        <v>1</v>
      </c>
      <c r="G16" s="121">
        <v>94.99</v>
      </c>
    </row>
    <row r="17" spans="1:7" x14ac:dyDescent="0.25">
      <c r="A17" s="117" t="s">
        <v>312</v>
      </c>
      <c r="B17" s="118" t="s">
        <v>575</v>
      </c>
      <c r="C17" s="118" t="s">
        <v>588</v>
      </c>
      <c r="D17" s="119">
        <v>42961</v>
      </c>
      <c r="E17" s="118">
        <v>1</v>
      </c>
      <c r="F17" s="118">
        <v>1</v>
      </c>
      <c r="G17" s="121">
        <v>261.79000000000002</v>
      </c>
    </row>
    <row r="18" spans="1:7" x14ac:dyDescent="0.25">
      <c r="A18" s="117" t="s">
        <v>313</v>
      </c>
      <c r="B18" s="118" t="s">
        <v>548</v>
      </c>
      <c r="C18" s="118" t="s">
        <v>588</v>
      </c>
      <c r="D18" s="119">
        <v>42937</v>
      </c>
      <c r="E18" s="118">
        <v>2</v>
      </c>
      <c r="F18" s="118">
        <v>2</v>
      </c>
      <c r="G18" s="121">
        <v>305.64</v>
      </c>
    </row>
    <row r="19" spans="1:7" ht="30" x14ac:dyDescent="0.25">
      <c r="A19" s="117" t="s">
        <v>314</v>
      </c>
      <c r="B19" s="118" t="s">
        <v>549</v>
      </c>
      <c r="C19" s="118" t="s">
        <v>588</v>
      </c>
      <c r="D19" s="119">
        <v>42937</v>
      </c>
      <c r="E19" s="118">
        <v>4</v>
      </c>
      <c r="F19" s="118">
        <v>4</v>
      </c>
      <c r="G19" s="121">
        <v>385.32</v>
      </c>
    </row>
    <row r="20" spans="1:7" ht="30" x14ac:dyDescent="0.25">
      <c r="A20" s="117" t="s">
        <v>315</v>
      </c>
      <c r="B20" s="118" t="s">
        <v>548</v>
      </c>
      <c r="C20" s="118" t="s">
        <v>588</v>
      </c>
      <c r="D20" s="119">
        <v>42937</v>
      </c>
      <c r="E20" s="118">
        <v>4</v>
      </c>
      <c r="F20" s="118">
        <v>3</v>
      </c>
      <c r="G20" s="121">
        <v>438.09000000000003</v>
      </c>
    </row>
    <row r="21" spans="1:7" x14ac:dyDescent="0.25">
      <c r="A21" s="117" t="s">
        <v>317</v>
      </c>
      <c r="B21" s="118" t="s">
        <v>575</v>
      </c>
      <c r="C21" s="118" t="s">
        <v>588</v>
      </c>
      <c r="D21" s="119">
        <v>42961</v>
      </c>
      <c r="E21" s="118">
        <v>5</v>
      </c>
      <c r="F21" s="118">
        <v>5</v>
      </c>
      <c r="G21" s="121">
        <v>209.95000000000002</v>
      </c>
    </row>
    <row r="22" spans="1:7" x14ac:dyDescent="0.25">
      <c r="A22" s="117" t="s">
        <v>318</v>
      </c>
      <c r="B22" s="118" t="s">
        <v>548</v>
      </c>
      <c r="C22" s="118" t="s">
        <v>588</v>
      </c>
      <c r="D22" s="119">
        <v>42937</v>
      </c>
      <c r="E22" s="118">
        <v>5</v>
      </c>
      <c r="F22" s="118">
        <v>2</v>
      </c>
      <c r="G22" s="121">
        <v>137.97999999999999</v>
      </c>
    </row>
    <row r="23" spans="1:7" ht="60" x14ac:dyDescent="0.25">
      <c r="A23" s="117" t="s">
        <v>319</v>
      </c>
      <c r="B23" s="118" t="s">
        <v>575</v>
      </c>
      <c r="C23" s="118" t="s">
        <v>587</v>
      </c>
      <c r="D23" s="119">
        <v>42961</v>
      </c>
      <c r="E23" s="118">
        <v>4</v>
      </c>
      <c r="F23" s="118">
        <v>2</v>
      </c>
      <c r="G23" s="121">
        <v>201.56</v>
      </c>
    </row>
    <row r="24" spans="1:7" ht="30" x14ac:dyDescent="0.25">
      <c r="A24" s="117" t="s">
        <v>320</v>
      </c>
      <c r="B24" s="118" t="s">
        <v>250</v>
      </c>
      <c r="C24" s="118" t="s">
        <v>572</v>
      </c>
      <c r="D24" s="119" t="s">
        <v>250</v>
      </c>
      <c r="E24" s="118">
        <v>4</v>
      </c>
      <c r="F24" s="118" t="s">
        <v>250</v>
      </c>
      <c r="G24" s="121">
        <v>0</v>
      </c>
    </row>
    <row r="25" spans="1:7" ht="90" x14ac:dyDescent="0.25">
      <c r="A25" s="117" t="s">
        <v>328</v>
      </c>
      <c r="B25" s="118" t="s">
        <v>550</v>
      </c>
      <c r="C25" s="118" t="s">
        <v>587</v>
      </c>
      <c r="D25" s="119">
        <v>42937</v>
      </c>
      <c r="E25" s="118">
        <v>5</v>
      </c>
      <c r="F25" s="118">
        <v>4</v>
      </c>
      <c r="G25" s="121">
        <v>46.72</v>
      </c>
    </row>
    <row r="26" spans="1:7" x14ac:dyDescent="0.25">
      <c r="A26" s="117" t="s">
        <v>330</v>
      </c>
      <c r="B26" s="118" t="s">
        <v>575</v>
      </c>
      <c r="C26" s="118" t="s">
        <v>588</v>
      </c>
      <c r="D26" s="119">
        <v>42961</v>
      </c>
      <c r="E26" s="118">
        <v>100</v>
      </c>
      <c r="F26" s="118">
        <v>100</v>
      </c>
      <c r="G26" s="121">
        <v>1163</v>
      </c>
    </row>
    <row r="27" spans="1:7" ht="60" x14ac:dyDescent="0.25">
      <c r="A27" s="117" t="s">
        <v>331</v>
      </c>
      <c r="B27" s="118" t="s">
        <v>554</v>
      </c>
      <c r="C27" s="118" t="s">
        <v>587</v>
      </c>
      <c r="D27" s="119">
        <v>42937</v>
      </c>
      <c r="E27" s="118">
        <v>20</v>
      </c>
      <c r="F27" s="118">
        <v>15</v>
      </c>
      <c r="G27" s="121">
        <v>30.6</v>
      </c>
    </row>
    <row r="28" spans="1:7" ht="30" x14ac:dyDescent="0.25">
      <c r="A28" s="117" t="s">
        <v>332</v>
      </c>
      <c r="B28" s="118" t="s">
        <v>554</v>
      </c>
      <c r="C28" s="118" t="s">
        <v>588</v>
      </c>
      <c r="D28" s="119">
        <v>42937</v>
      </c>
      <c r="E28" s="118">
        <v>20</v>
      </c>
      <c r="F28" s="118">
        <v>20</v>
      </c>
      <c r="G28" s="121">
        <v>250.79999999999998</v>
      </c>
    </row>
    <row r="29" spans="1:7" x14ac:dyDescent="0.25">
      <c r="A29" s="117" t="s">
        <v>333</v>
      </c>
      <c r="B29" s="118" t="s">
        <v>556</v>
      </c>
      <c r="C29" s="118" t="s">
        <v>588</v>
      </c>
      <c r="D29" s="119">
        <v>42937</v>
      </c>
      <c r="E29" s="118">
        <v>10</v>
      </c>
      <c r="F29" s="118">
        <v>10</v>
      </c>
      <c r="G29" s="121">
        <v>1240</v>
      </c>
    </row>
    <row r="30" spans="1:7" x14ac:dyDescent="0.25">
      <c r="A30" s="117" t="s">
        <v>334</v>
      </c>
      <c r="B30" s="118" t="s">
        <v>556</v>
      </c>
      <c r="C30" s="118" t="s">
        <v>588</v>
      </c>
      <c r="D30" s="119">
        <v>42937</v>
      </c>
      <c r="E30" s="118">
        <v>10</v>
      </c>
      <c r="F30" s="118">
        <v>10</v>
      </c>
      <c r="G30" s="121">
        <v>308</v>
      </c>
    </row>
    <row r="31" spans="1:7" x14ac:dyDescent="0.25">
      <c r="A31" s="117" t="s">
        <v>335</v>
      </c>
      <c r="B31" s="118" t="s">
        <v>556</v>
      </c>
      <c r="C31" s="118" t="s">
        <v>588</v>
      </c>
      <c r="D31" s="119">
        <v>42937</v>
      </c>
      <c r="E31" s="118">
        <v>10</v>
      </c>
      <c r="F31" s="118">
        <v>10</v>
      </c>
      <c r="G31" s="121">
        <v>935</v>
      </c>
    </row>
    <row r="32" spans="1:7" ht="60" x14ac:dyDescent="0.25">
      <c r="A32" s="117" t="s">
        <v>337</v>
      </c>
      <c r="B32" s="118" t="s">
        <v>575</v>
      </c>
      <c r="C32" s="118" t="s">
        <v>587</v>
      </c>
      <c r="D32" s="119">
        <v>42961</v>
      </c>
      <c r="E32" s="118">
        <v>100</v>
      </c>
      <c r="F32" s="118">
        <v>30</v>
      </c>
      <c r="G32" s="121">
        <v>63.9</v>
      </c>
    </row>
    <row r="33" spans="1:7" ht="60" x14ac:dyDescent="0.25">
      <c r="A33" s="117" t="s">
        <v>339</v>
      </c>
      <c r="B33" s="118" t="s">
        <v>575</v>
      </c>
      <c r="C33" s="118" t="s">
        <v>587</v>
      </c>
      <c r="D33" s="119">
        <v>42961</v>
      </c>
      <c r="E33" s="118">
        <v>300</v>
      </c>
      <c r="F33" s="118">
        <v>100</v>
      </c>
      <c r="G33" s="121">
        <v>971.00000000000011</v>
      </c>
    </row>
    <row r="34" spans="1:7" ht="60" x14ac:dyDescent="0.25">
      <c r="A34" s="117" t="s">
        <v>340</v>
      </c>
      <c r="B34" s="118" t="s">
        <v>550</v>
      </c>
      <c r="C34" s="118" t="s">
        <v>587</v>
      </c>
      <c r="D34" s="119">
        <v>42937</v>
      </c>
      <c r="E34" s="118">
        <v>300</v>
      </c>
      <c r="F34" s="118">
        <v>135</v>
      </c>
      <c r="G34" s="121">
        <v>3172.5</v>
      </c>
    </row>
    <row r="35" spans="1:7" ht="60" x14ac:dyDescent="0.25">
      <c r="A35" s="117" t="s">
        <v>343</v>
      </c>
      <c r="B35" s="118" t="s">
        <v>575</v>
      </c>
      <c r="C35" s="118" t="s">
        <v>587</v>
      </c>
      <c r="D35" s="119">
        <v>42961</v>
      </c>
      <c r="E35" s="118">
        <v>300</v>
      </c>
      <c r="F35" s="118">
        <v>150</v>
      </c>
      <c r="G35" s="121">
        <v>615</v>
      </c>
    </row>
    <row r="36" spans="1:7" ht="60" x14ac:dyDescent="0.25">
      <c r="A36" s="117" t="s">
        <v>350</v>
      </c>
      <c r="B36" s="118" t="s">
        <v>552</v>
      </c>
      <c r="C36" s="118" t="s">
        <v>587</v>
      </c>
      <c r="D36" s="119">
        <v>42937</v>
      </c>
      <c r="E36" s="118">
        <v>150</v>
      </c>
      <c r="F36" s="118">
        <v>100</v>
      </c>
      <c r="G36" s="121">
        <v>1086</v>
      </c>
    </row>
    <row r="37" spans="1:7" ht="60" x14ac:dyDescent="0.25">
      <c r="A37" s="117" t="s">
        <v>352</v>
      </c>
      <c r="B37" s="118" t="s">
        <v>552</v>
      </c>
      <c r="C37" s="118" t="s">
        <v>587</v>
      </c>
      <c r="D37" s="119">
        <v>42937</v>
      </c>
      <c r="E37" s="118">
        <v>300</v>
      </c>
      <c r="F37" s="118">
        <v>164</v>
      </c>
      <c r="G37" s="121">
        <v>2164.7999999999997</v>
      </c>
    </row>
    <row r="38" spans="1:7" ht="60" x14ac:dyDescent="0.25">
      <c r="A38" s="117" t="s">
        <v>357</v>
      </c>
      <c r="B38" s="118" t="s">
        <v>575</v>
      </c>
      <c r="C38" s="118" t="s">
        <v>587</v>
      </c>
      <c r="D38" s="119">
        <v>42961</v>
      </c>
      <c r="E38" s="118">
        <v>250</v>
      </c>
      <c r="F38" s="118">
        <v>150</v>
      </c>
      <c r="G38" s="121">
        <v>154.5</v>
      </c>
    </row>
    <row r="39" spans="1:7" ht="60" x14ac:dyDescent="0.25">
      <c r="A39" s="117" t="s">
        <v>358</v>
      </c>
      <c r="B39" s="118" t="s">
        <v>575</v>
      </c>
      <c r="C39" s="118" t="s">
        <v>587</v>
      </c>
      <c r="D39" s="119">
        <v>42961</v>
      </c>
      <c r="E39" s="118">
        <v>100</v>
      </c>
      <c r="F39" s="118">
        <v>50</v>
      </c>
      <c r="G39" s="121">
        <v>125</v>
      </c>
    </row>
    <row r="40" spans="1:7" ht="60" x14ac:dyDescent="0.25">
      <c r="A40" s="117" t="s">
        <v>359</v>
      </c>
      <c r="B40" s="118" t="s">
        <v>575</v>
      </c>
      <c r="C40" s="118" t="s">
        <v>587</v>
      </c>
      <c r="D40" s="119">
        <v>42961</v>
      </c>
      <c r="E40" s="118">
        <v>50</v>
      </c>
      <c r="F40" s="118">
        <v>30</v>
      </c>
      <c r="G40" s="121">
        <v>83.7</v>
      </c>
    </row>
    <row r="41" spans="1:7" ht="30" x14ac:dyDescent="0.25">
      <c r="A41" s="117" t="s">
        <v>387</v>
      </c>
      <c r="B41" s="118" t="s">
        <v>250</v>
      </c>
      <c r="C41" s="118" t="s">
        <v>544</v>
      </c>
      <c r="D41" s="119" t="s">
        <v>250</v>
      </c>
      <c r="E41" s="118">
        <v>20</v>
      </c>
      <c r="F41" s="118" t="s">
        <v>250</v>
      </c>
      <c r="G41" s="121">
        <v>0</v>
      </c>
    </row>
    <row r="42" spans="1:7" ht="45" x14ac:dyDescent="0.25">
      <c r="A42" s="117" t="s">
        <v>388</v>
      </c>
      <c r="B42" s="118" t="s">
        <v>575</v>
      </c>
      <c r="C42" s="118" t="s">
        <v>588</v>
      </c>
      <c r="D42" s="119">
        <v>42961</v>
      </c>
      <c r="E42" s="118">
        <v>20</v>
      </c>
      <c r="F42" s="118">
        <v>20</v>
      </c>
      <c r="G42" s="121">
        <v>49.800000000000004</v>
      </c>
    </row>
    <row r="43" spans="1:7" ht="30" x14ac:dyDescent="0.25">
      <c r="A43" s="117" t="s">
        <v>394</v>
      </c>
      <c r="B43" s="118" t="s">
        <v>575</v>
      </c>
      <c r="C43" s="118" t="s">
        <v>588</v>
      </c>
      <c r="D43" s="119">
        <v>42961</v>
      </c>
      <c r="E43" s="118">
        <v>20</v>
      </c>
      <c r="F43" s="118">
        <v>20</v>
      </c>
      <c r="G43" s="121">
        <v>9.3999999999999986</v>
      </c>
    </row>
    <row r="44" spans="1:7" x14ac:dyDescent="0.25">
      <c r="A44" s="117" t="s">
        <v>402</v>
      </c>
      <c r="B44" s="118" t="s">
        <v>550</v>
      </c>
      <c r="C44" s="118" t="s">
        <v>588</v>
      </c>
      <c r="D44" s="119">
        <v>42937</v>
      </c>
      <c r="E44" s="118">
        <v>20</v>
      </c>
      <c r="F44" s="118">
        <v>20</v>
      </c>
      <c r="G44" s="121">
        <v>194.8</v>
      </c>
    </row>
    <row r="45" spans="1:7" ht="30" x14ac:dyDescent="0.25">
      <c r="A45" s="117" t="s">
        <v>419</v>
      </c>
      <c r="B45" s="118" t="s">
        <v>553</v>
      </c>
      <c r="C45" s="118" t="s">
        <v>588</v>
      </c>
      <c r="D45" s="119">
        <v>42937</v>
      </c>
      <c r="E45" s="118">
        <v>5</v>
      </c>
      <c r="F45" s="118">
        <v>5</v>
      </c>
      <c r="G45" s="121">
        <v>61.25</v>
      </c>
    </row>
    <row r="46" spans="1:7" ht="30" x14ac:dyDescent="0.25">
      <c r="A46" s="117" t="s">
        <v>421</v>
      </c>
      <c r="B46" s="118" t="s">
        <v>560</v>
      </c>
      <c r="C46" s="118" t="s">
        <v>588</v>
      </c>
      <c r="D46" s="119">
        <v>42937</v>
      </c>
      <c r="E46" s="118">
        <v>50</v>
      </c>
      <c r="F46" s="118">
        <v>50</v>
      </c>
      <c r="G46" s="121">
        <v>275.5</v>
      </c>
    </row>
    <row r="47" spans="1:7" x14ac:dyDescent="0.25">
      <c r="A47" s="117" t="s">
        <v>443</v>
      </c>
      <c r="B47" s="118" t="s">
        <v>575</v>
      </c>
      <c r="C47" s="118" t="s">
        <v>588</v>
      </c>
      <c r="D47" s="119">
        <v>42961</v>
      </c>
      <c r="E47" s="118">
        <v>10</v>
      </c>
      <c r="F47" s="118">
        <v>10</v>
      </c>
      <c r="G47" s="121">
        <v>28</v>
      </c>
    </row>
    <row r="48" spans="1:7" ht="60" x14ac:dyDescent="0.25">
      <c r="A48" s="117" t="s">
        <v>445</v>
      </c>
      <c r="B48" s="118" t="s">
        <v>575</v>
      </c>
      <c r="C48" s="118" t="s">
        <v>587</v>
      </c>
      <c r="D48" s="119">
        <v>42961</v>
      </c>
      <c r="E48" s="118">
        <v>100</v>
      </c>
      <c r="F48" s="118">
        <v>60</v>
      </c>
      <c r="G48" s="121">
        <v>247.20000000000002</v>
      </c>
    </row>
    <row r="49" spans="1:7" ht="15.75" thickBot="1" x14ac:dyDescent="0.3">
      <c r="A49" s="117" t="s">
        <v>446</v>
      </c>
      <c r="B49" s="118" t="s">
        <v>575</v>
      </c>
      <c r="C49" s="118" t="s">
        <v>588</v>
      </c>
      <c r="D49" s="119">
        <v>42961</v>
      </c>
      <c r="E49" s="118">
        <v>10</v>
      </c>
      <c r="F49" s="118">
        <v>10</v>
      </c>
      <c r="G49" s="121">
        <v>27.799999999999997</v>
      </c>
    </row>
    <row r="50" spans="1:7" ht="16.5" thickTop="1" thickBot="1" x14ac:dyDescent="0.3">
      <c r="A50" s="122" t="s">
        <v>248</v>
      </c>
      <c r="B50" s="97"/>
      <c r="C50" s="97"/>
      <c r="D50" s="97"/>
      <c r="E50" s="97"/>
      <c r="F50" s="123"/>
      <c r="G50" s="124">
        <v>17787.59</v>
      </c>
    </row>
    <row r="51" spans="1:7" ht="15.75" thickTop="1" x14ac:dyDescent="0.25">
      <c r="B51"/>
      <c r="C51"/>
      <c r="D51"/>
      <c r="E51"/>
    </row>
    <row r="52" spans="1:7" x14ac:dyDescent="0.25">
      <c r="B52"/>
      <c r="C52"/>
      <c r="D52"/>
      <c r="E52"/>
    </row>
    <row r="53" spans="1:7" x14ac:dyDescent="0.25">
      <c r="B53"/>
      <c r="C53"/>
      <c r="D53"/>
      <c r="E53"/>
    </row>
    <row r="54" spans="1:7" x14ac:dyDescent="0.25">
      <c r="B54"/>
      <c r="C54"/>
      <c r="D54"/>
      <c r="E54"/>
    </row>
    <row r="55" spans="1:7" x14ac:dyDescent="0.25">
      <c r="B55"/>
      <c r="C55"/>
      <c r="D55"/>
      <c r="E55"/>
    </row>
    <row r="56" spans="1:7" x14ac:dyDescent="0.25">
      <c r="B56"/>
      <c r="C56"/>
      <c r="D56"/>
      <c r="E56"/>
    </row>
    <row r="57" spans="1:7" x14ac:dyDescent="0.25">
      <c r="B57"/>
      <c r="C57"/>
      <c r="D57"/>
      <c r="E57"/>
    </row>
    <row r="58" spans="1:7" x14ac:dyDescent="0.25">
      <c r="B58"/>
      <c r="C58"/>
      <c r="D58"/>
      <c r="E58"/>
    </row>
    <row r="59" spans="1:7" x14ac:dyDescent="0.25">
      <c r="B59"/>
      <c r="C59"/>
      <c r="D59"/>
      <c r="E59"/>
    </row>
    <row r="60" spans="1:7" x14ac:dyDescent="0.25">
      <c r="B60"/>
      <c r="C60"/>
      <c r="D60"/>
      <c r="E60"/>
    </row>
    <row r="61" spans="1:7" x14ac:dyDescent="0.25">
      <c r="B61"/>
      <c r="C61"/>
      <c r="D61"/>
      <c r="E61"/>
    </row>
    <row r="62" spans="1:7" x14ac:dyDescent="0.25">
      <c r="B62"/>
      <c r="C62"/>
      <c r="D62"/>
      <c r="E62"/>
    </row>
    <row r="63" spans="1:7" x14ac:dyDescent="0.25">
      <c r="B63"/>
      <c r="C63"/>
      <c r="D63"/>
      <c r="E63"/>
    </row>
    <row r="64" spans="1:7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ht="15.75" thickBot="1" x14ac:dyDescent="0.3">
      <c r="B232"/>
      <c r="C232"/>
      <c r="D232"/>
      <c r="E232"/>
    </row>
    <row r="233" spans="2:5" ht="16.5" thickTop="1" thickBot="1" x14ac:dyDescent="0.3">
      <c r="B233"/>
      <c r="C233"/>
      <c r="D233"/>
      <c r="E233"/>
    </row>
    <row r="234" spans="2:5" ht="15.75" thickTop="1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</sheetData>
  <sheetProtection algorithmName="SHA-512" hashValue="7+usAYIaTT9bFXZa0bTAw8njVF1Due8IwZmPs8okE/vs5ZIifajUgfvoaUIaDHuFjEBZ5iT9thTvIaXrPJ0jIw==" saltValue="pI0l11YxDGYeDDMGkR2Wf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667</v>
      </c>
      <c r="B1" s="112"/>
      <c r="G1" s="290"/>
    </row>
    <row r="2" spans="1:15" ht="16.5" thickTop="1" thickBot="1" x14ac:dyDescent="0.3">
      <c r="A2" s="191" t="s">
        <v>3</v>
      </c>
      <c r="B2" s="114">
        <v>140000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310</v>
      </c>
      <c r="B5" s="118" t="s">
        <v>549</v>
      </c>
      <c r="C5" s="118" t="s">
        <v>588</v>
      </c>
      <c r="D5" s="119">
        <v>42937</v>
      </c>
      <c r="E5" s="118">
        <v>3</v>
      </c>
      <c r="F5" s="118">
        <v>3</v>
      </c>
      <c r="G5" s="120">
        <v>118.02000000000001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311</v>
      </c>
      <c r="B6" s="118" t="s">
        <v>250</v>
      </c>
      <c r="C6" s="118" t="s">
        <v>544</v>
      </c>
      <c r="D6" s="119" t="s">
        <v>250</v>
      </c>
      <c r="E6" s="118">
        <v>2</v>
      </c>
      <c r="F6" s="118" t="s">
        <v>250</v>
      </c>
      <c r="G6" s="121">
        <v>0</v>
      </c>
      <c r="H6"/>
      <c r="I6"/>
      <c r="J6"/>
      <c r="K6"/>
      <c r="L6"/>
      <c r="M6"/>
      <c r="N6"/>
      <c r="O6"/>
    </row>
    <row r="7" spans="1:15" s="111" customFormat="1" ht="30.75" thickBot="1" x14ac:dyDescent="0.3">
      <c r="A7" s="117" t="s">
        <v>342</v>
      </c>
      <c r="B7" s="118" t="s">
        <v>250</v>
      </c>
      <c r="C7" s="118" t="s">
        <v>572</v>
      </c>
      <c r="D7" s="119" t="s">
        <v>250</v>
      </c>
      <c r="E7" s="118">
        <v>400</v>
      </c>
      <c r="F7" s="118" t="s">
        <v>250</v>
      </c>
      <c r="G7" s="121">
        <v>0</v>
      </c>
      <c r="H7"/>
      <c r="I7"/>
      <c r="J7"/>
      <c r="K7"/>
      <c r="L7"/>
      <c r="M7"/>
      <c r="N7"/>
      <c r="O7"/>
    </row>
    <row r="8" spans="1:15" s="125" customFormat="1" ht="16.5" thickTop="1" thickBot="1" x14ac:dyDescent="0.3">
      <c r="A8" s="122" t="s">
        <v>248</v>
      </c>
      <c r="B8" s="97"/>
      <c r="C8" s="97"/>
      <c r="D8" s="97"/>
      <c r="E8" s="97"/>
      <c r="F8" s="123"/>
      <c r="G8" s="124">
        <v>118.02000000000001</v>
      </c>
      <c r="H8"/>
      <c r="I8"/>
      <c r="J8"/>
      <c r="K8"/>
      <c r="L8"/>
      <c r="M8"/>
      <c r="N8"/>
      <c r="O8"/>
    </row>
    <row r="9" spans="1:15" s="125" customFormat="1" ht="15.75" thickTop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126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x14ac:dyDescent="0.25">
      <c r="B11"/>
      <c r="C11"/>
      <c r="D11"/>
      <c r="E11"/>
    </row>
    <row r="12" spans="1:15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ht="15.75" thickBot="1" x14ac:dyDescent="0.3">
      <c r="B24"/>
      <c r="C24"/>
      <c r="D24"/>
      <c r="E24"/>
    </row>
    <row r="25" spans="2:5" ht="16.5" thickTop="1" thickBot="1" x14ac:dyDescent="0.3">
      <c r="B25"/>
      <c r="C25"/>
      <c r="D25"/>
      <c r="E25"/>
    </row>
    <row r="26" spans="2:5" ht="15.75" thickTop="1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ht="15.75" thickBot="1" x14ac:dyDescent="0.3">
      <c r="B249"/>
      <c r="C249"/>
      <c r="D249"/>
      <c r="E249"/>
    </row>
    <row r="250" spans="2:5" ht="16.5" thickTop="1" thickBot="1" x14ac:dyDescent="0.3">
      <c r="B250"/>
      <c r="C250"/>
      <c r="D250"/>
      <c r="E250"/>
    </row>
    <row r="251" spans="2:5" ht="15.75" thickTop="1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</sheetData>
  <sheetProtection algorithmName="SHA-512" hashValue="QIZRYiS6Xw7M89XLHPRP5PZf7Abo+nHbk5YCkfB23hj000mOOnt6TIqb5RIc2iLhTzIYLiWBFj4W4wBCjBt2kw==" saltValue="ZSgpvilJQFZ1GaynCqW0I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2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30.75" thickBot="1" x14ac:dyDescent="0.3">
      <c r="A1" s="94" t="s">
        <v>577</v>
      </c>
      <c r="B1" s="112"/>
      <c r="G1" s="290"/>
    </row>
    <row r="2" spans="1:15" ht="16.5" thickTop="1" thickBot="1" x14ac:dyDescent="0.3">
      <c r="A2" s="194" t="s">
        <v>3</v>
      </c>
      <c r="B2" s="114">
        <v>150010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 s="195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302</v>
      </c>
      <c r="B5" s="118" t="s">
        <v>503</v>
      </c>
      <c r="C5" s="118" t="s">
        <v>588</v>
      </c>
      <c r="D5" s="119">
        <v>42930</v>
      </c>
      <c r="E5" s="118">
        <v>2</v>
      </c>
      <c r="F5" s="118">
        <v>2</v>
      </c>
      <c r="G5" s="120">
        <v>55.16</v>
      </c>
      <c r="H5"/>
      <c r="I5"/>
      <c r="J5"/>
      <c r="K5"/>
      <c r="L5"/>
      <c r="M5"/>
      <c r="N5"/>
      <c r="O5"/>
    </row>
    <row r="6" spans="1:15" s="111" customFormat="1" ht="45" x14ac:dyDescent="0.25">
      <c r="A6" s="117" t="s">
        <v>305</v>
      </c>
      <c r="B6" s="118" t="s">
        <v>504</v>
      </c>
      <c r="C6" s="118" t="s">
        <v>588</v>
      </c>
      <c r="D6" s="119">
        <v>42930</v>
      </c>
      <c r="E6" s="118">
        <v>1</v>
      </c>
      <c r="F6" s="118">
        <v>1</v>
      </c>
      <c r="G6" s="121">
        <v>278</v>
      </c>
      <c r="H6"/>
      <c r="I6"/>
      <c r="J6"/>
      <c r="K6"/>
      <c r="L6"/>
      <c r="M6"/>
      <c r="N6"/>
      <c r="O6"/>
    </row>
    <row r="7" spans="1:15" s="111" customFormat="1" ht="15.75" thickBot="1" x14ac:dyDescent="0.3">
      <c r="A7" s="117" t="s">
        <v>312</v>
      </c>
      <c r="B7" s="118" t="s">
        <v>505</v>
      </c>
      <c r="C7" s="118" t="s">
        <v>588</v>
      </c>
      <c r="D7" s="119">
        <v>42930</v>
      </c>
      <c r="E7" s="118">
        <v>1</v>
      </c>
      <c r="F7" s="118">
        <v>1</v>
      </c>
      <c r="G7" s="121">
        <v>261.79000000000002</v>
      </c>
      <c r="H7"/>
      <c r="I7"/>
      <c r="J7"/>
      <c r="K7"/>
      <c r="L7"/>
      <c r="M7"/>
      <c r="N7"/>
      <c r="O7"/>
    </row>
    <row r="8" spans="1:15" s="125" customFormat="1" ht="16.5" thickTop="1" thickBot="1" x14ac:dyDescent="0.3">
      <c r="A8" s="122" t="s">
        <v>248</v>
      </c>
      <c r="B8" s="97"/>
      <c r="C8" s="97"/>
      <c r="D8" s="97"/>
      <c r="E8" s="97"/>
      <c r="F8" s="123"/>
      <c r="G8" s="124">
        <v>594.95000000000005</v>
      </c>
      <c r="H8"/>
      <c r="I8"/>
      <c r="J8"/>
      <c r="K8"/>
      <c r="L8"/>
      <c r="M8"/>
      <c r="N8"/>
      <c r="O8"/>
    </row>
    <row r="9" spans="1:15" s="125" customFormat="1" ht="15.75" thickTop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126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x14ac:dyDescent="0.25">
      <c r="B11"/>
      <c r="C11"/>
      <c r="D11"/>
      <c r="E11"/>
    </row>
    <row r="12" spans="1:15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 s="196"/>
      <c r="D24"/>
      <c r="E24"/>
    </row>
    <row r="25" spans="2:5" x14ac:dyDescent="0.25">
      <c r="B25"/>
      <c r="C25"/>
      <c r="D25"/>
      <c r="E25"/>
    </row>
    <row r="26" spans="2:5" ht="15.75" thickBot="1" x14ac:dyDescent="0.3">
      <c r="B26"/>
      <c r="C26"/>
      <c r="D26"/>
      <c r="E26"/>
    </row>
    <row r="27" spans="2:5" ht="16.5" thickTop="1" thickBot="1" x14ac:dyDescent="0.3">
      <c r="B27"/>
      <c r="C27"/>
      <c r="D27"/>
      <c r="E27"/>
    </row>
    <row r="28" spans="2:5" ht="15.75" thickTop="1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ht="15.75" thickBot="1" x14ac:dyDescent="0.3">
      <c r="B246"/>
      <c r="C246"/>
      <c r="D246"/>
      <c r="E246"/>
    </row>
    <row r="247" spans="2:5" ht="16.5" thickTop="1" thickBot="1" x14ac:dyDescent="0.3">
      <c r="B247"/>
      <c r="C247"/>
      <c r="D247"/>
      <c r="E247"/>
    </row>
    <row r="248" spans="2:5" ht="15.75" thickTop="1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ht="15.75" thickBot="1" x14ac:dyDescent="0.3">
      <c r="B251"/>
      <c r="C251"/>
      <c r="D251"/>
      <c r="E251"/>
    </row>
    <row r="252" spans="2:5" ht="16.5" thickTop="1" thickBot="1" x14ac:dyDescent="0.3">
      <c r="B252"/>
      <c r="C252"/>
      <c r="D252"/>
      <c r="E252"/>
    </row>
    <row r="253" spans="2:5" ht="15.75" thickTop="1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</sheetData>
  <sheetProtection algorithmName="SHA-512" hashValue="+kFDc4IFe4pXPvXq87MXCB9oAVCot5Cb/FYEkGtEtBNncd/RaDYSTAYqIp8r/3G6DaG3BXJMRvBsMXFACjsHjw==" saltValue="kdMnsaSFKQU4KzMEdp1XH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668</v>
      </c>
      <c r="B1" s="112"/>
      <c r="G1" s="290"/>
    </row>
    <row r="2" spans="1:15" ht="16.5" thickTop="1" thickBot="1" x14ac:dyDescent="0.3">
      <c r="A2" s="194" t="s">
        <v>3</v>
      </c>
      <c r="B2" s="114">
        <v>150100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313</v>
      </c>
      <c r="B5" s="118" t="s">
        <v>632</v>
      </c>
      <c r="C5" s="118" t="s">
        <v>588</v>
      </c>
      <c r="D5" s="119">
        <v>43040</v>
      </c>
      <c r="E5" s="118">
        <v>5</v>
      </c>
      <c r="F5" s="118">
        <v>5</v>
      </c>
      <c r="G5" s="120">
        <v>764.09999999999991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348</v>
      </c>
      <c r="B6" s="118" t="s">
        <v>632</v>
      </c>
      <c r="C6" s="118" t="s">
        <v>588</v>
      </c>
      <c r="D6" s="119">
        <v>43040</v>
      </c>
      <c r="E6" s="118">
        <v>65</v>
      </c>
      <c r="F6" s="118">
        <v>65</v>
      </c>
      <c r="G6" s="121">
        <v>1909.05</v>
      </c>
      <c r="H6"/>
      <c r="I6"/>
      <c r="J6"/>
      <c r="K6"/>
      <c r="L6"/>
      <c r="M6"/>
      <c r="N6"/>
      <c r="O6"/>
    </row>
    <row r="7" spans="1:15" s="111" customFormat="1" ht="30.75" thickBot="1" x14ac:dyDescent="0.3">
      <c r="A7" s="117" t="s">
        <v>356</v>
      </c>
      <c r="B7" s="118" t="s">
        <v>646</v>
      </c>
      <c r="C7" s="118" t="s">
        <v>588</v>
      </c>
      <c r="D7" s="119">
        <v>43040</v>
      </c>
      <c r="E7" s="118">
        <v>100</v>
      </c>
      <c r="F7" s="118">
        <v>40</v>
      </c>
      <c r="G7" s="121">
        <v>2400</v>
      </c>
      <c r="H7"/>
      <c r="I7"/>
      <c r="J7"/>
      <c r="K7"/>
      <c r="L7"/>
      <c r="M7"/>
      <c r="N7"/>
      <c r="O7"/>
    </row>
    <row r="8" spans="1:15" s="125" customFormat="1" ht="16.5" thickTop="1" thickBot="1" x14ac:dyDescent="0.3">
      <c r="A8" s="122" t="s">
        <v>248</v>
      </c>
      <c r="B8" s="97"/>
      <c r="C8" s="97"/>
      <c r="D8" s="97"/>
      <c r="E8" s="97"/>
      <c r="F8" s="123"/>
      <c r="G8" s="124">
        <v>5073.1499999999996</v>
      </c>
      <c r="H8"/>
      <c r="I8"/>
      <c r="J8"/>
      <c r="K8"/>
      <c r="L8"/>
      <c r="M8"/>
      <c r="N8"/>
      <c r="O8"/>
    </row>
    <row r="9" spans="1:15" ht="15.75" thickTop="1" x14ac:dyDescent="0.25">
      <c r="B9"/>
      <c r="C9"/>
      <c r="D9"/>
      <c r="E9"/>
    </row>
    <row r="10" spans="1:15" x14ac:dyDescent="0.25">
      <c r="B10"/>
      <c r="C10"/>
      <c r="D10"/>
      <c r="E10"/>
    </row>
    <row r="11" spans="1:15" x14ac:dyDescent="0.25">
      <c r="B11"/>
      <c r="C11"/>
      <c r="D11"/>
      <c r="E11"/>
    </row>
    <row r="12" spans="1:15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ht="15.75" thickBot="1" x14ac:dyDescent="0.3">
      <c r="B227"/>
      <c r="C227"/>
      <c r="D227"/>
      <c r="E227"/>
    </row>
    <row r="228" spans="2:5" ht="16.5" thickTop="1" thickBot="1" x14ac:dyDescent="0.3">
      <c r="B228"/>
      <c r="C228"/>
      <c r="D228"/>
      <c r="E228"/>
    </row>
    <row r="229" spans="2:5" ht="15.75" thickTop="1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ht="15.75" thickBot="1" x14ac:dyDescent="0.3">
      <c r="B232"/>
      <c r="C232"/>
      <c r="D232"/>
      <c r="E232"/>
    </row>
    <row r="233" spans="2:5" ht="16.5" thickTop="1" thickBot="1" x14ac:dyDescent="0.3">
      <c r="B233"/>
      <c r="C233"/>
      <c r="D233"/>
      <c r="E233"/>
    </row>
    <row r="234" spans="2:5" ht="15.75" thickTop="1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</sheetData>
  <sheetProtection algorithmName="SHA-512" hashValue="5tLTcIbZ37TGUwM4i/iW7A1/rASm/9MBsHj6215MxeXEKU6WF+Fa5S1tZIiEACfphQ/taaYwCO2aAJ4mCpsSVQ==" saltValue="DX6IPb+HXayOjWAE7qXMR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2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669</v>
      </c>
      <c r="B1" s="112"/>
      <c r="G1" s="290"/>
    </row>
    <row r="2" spans="1:15" ht="16.5" thickTop="1" thickBot="1" x14ac:dyDescent="0.3">
      <c r="A2" s="191" t="s">
        <v>3</v>
      </c>
      <c r="B2" s="114">
        <v>160101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288</v>
      </c>
      <c r="B5" s="118" t="s">
        <v>651</v>
      </c>
      <c r="C5" s="118" t="s">
        <v>588</v>
      </c>
      <c r="D5" s="119">
        <v>43040</v>
      </c>
      <c r="E5" s="118">
        <v>4</v>
      </c>
      <c r="F5" s="118">
        <v>4</v>
      </c>
      <c r="G5" s="120">
        <v>91.72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289</v>
      </c>
      <c r="B6" s="118" t="s">
        <v>652</v>
      </c>
      <c r="C6" s="118" t="s">
        <v>723</v>
      </c>
      <c r="D6" s="119">
        <v>43040</v>
      </c>
      <c r="E6" s="118">
        <v>6</v>
      </c>
      <c r="F6" s="118">
        <v>6</v>
      </c>
      <c r="G6" s="121">
        <v>251.39999999999998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316</v>
      </c>
      <c r="B7" s="118" t="s">
        <v>649</v>
      </c>
      <c r="C7" s="118" t="s">
        <v>588</v>
      </c>
      <c r="D7" s="119">
        <v>43040</v>
      </c>
      <c r="E7" s="118">
        <v>3</v>
      </c>
      <c r="F7" s="118">
        <v>3</v>
      </c>
      <c r="G7" s="121">
        <v>629.54999999999995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318</v>
      </c>
      <c r="B8" s="118" t="s">
        <v>650</v>
      </c>
      <c r="C8" s="118" t="s">
        <v>588</v>
      </c>
      <c r="D8" s="119">
        <v>43040</v>
      </c>
      <c r="E8" s="118">
        <v>3</v>
      </c>
      <c r="F8" s="118">
        <v>3</v>
      </c>
      <c r="G8" s="121">
        <v>206.96999999999997</v>
      </c>
      <c r="H8"/>
      <c r="I8"/>
      <c r="J8"/>
      <c r="K8"/>
      <c r="L8"/>
      <c r="M8"/>
      <c r="N8"/>
      <c r="O8"/>
    </row>
    <row r="9" spans="1:15" s="125" customFormat="1" ht="45" x14ac:dyDescent="0.25">
      <c r="A9" s="117" t="s">
        <v>423</v>
      </c>
      <c r="B9" s="118" t="s">
        <v>648</v>
      </c>
      <c r="C9" s="118" t="s">
        <v>588</v>
      </c>
      <c r="D9" s="119">
        <v>43040</v>
      </c>
      <c r="E9" s="118">
        <v>4</v>
      </c>
      <c r="F9" s="118">
        <v>4</v>
      </c>
      <c r="G9" s="121">
        <v>13.48</v>
      </c>
      <c r="H9"/>
      <c r="I9"/>
      <c r="J9"/>
      <c r="K9"/>
      <c r="L9"/>
      <c r="M9"/>
      <c r="N9"/>
      <c r="O9"/>
    </row>
    <row r="10" spans="1:15" s="126" customFormat="1" ht="15.75" thickBot="1" x14ac:dyDescent="0.3">
      <c r="A10" s="117" t="s">
        <v>430</v>
      </c>
      <c r="B10" s="118" t="s">
        <v>647</v>
      </c>
      <c r="C10" s="118" t="s">
        <v>588</v>
      </c>
      <c r="D10" s="119">
        <v>43040</v>
      </c>
      <c r="E10" s="118">
        <v>20</v>
      </c>
      <c r="F10" s="118">
        <v>20</v>
      </c>
      <c r="G10" s="121">
        <v>51.4</v>
      </c>
      <c r="H10"/>
      <c r="I10"/>
      <c r="J10"/>
      <c r="K10"/>
      <c r="L10"/>
      <c r="M10"/>
      <c r="N10"/>
      <c r="O10"/>
    </row>
    <row r="11" spans="1:15" ht="16.5" thickTop="1" thickBot="1" x14ac:dyDescent="0.3">
      <c r="A11" s="122" t="s">
        <v>248</v>
      </c>
      <c r="B11" s="97"/>
      <c r="C11" s="97"/>
      <c r="D11" s="97"/>
      <c r="E11" s="97"/>
      <c r="F11" s="123"/>
      <c r="G11" s="124">
        <v>1244.52</v>
      </c>
    </row>
    <row r="12" spans="1:15" ht="15.75" thickTop="1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ht="15.75" thickBot="1" x14ac:dyDescent="0.3">
      <c r="B17"/>
      <c r="C17"/>
      <c r="D17"/>
      <c r="E17"/>
    </row>
    <row r="18" spans="2:5" ht="16.5" thickTop="1" thickBot="1" x14ac:dyDescent="0.3">
      <c r="B18"/>
      <c r="C18"/>
      <c r="D18"/>
      <c r="E18"/>
    </row>
    <row r="19" spans="2:5" ht="15.75" thickTop="1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ht="15.75" thickBot="1" x14ac:dyDescent="0.3">
      <c r="B236"/>
      <c r="C236"/>
      <c r="D236"/>
      <c r="E236"/>
    </row>
    <row r="237" spans="2:5" ht="16.5" thickTop="1" thickBot="1" x14ac:dyDescent="0.3">
      <c r="B237"/>
      <c r="C237"/>
      <c r="D237"/>
      <c r="E237"/>
    </row>
    <row r="238" spans="2:5" ht="15.75" thickTop="1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ht="15.75" thickBot="1" x14ac:dyDescent="0.3">
      <c r="B241"/>
      <c r="C241"/>
      <c r="D241"/>
      <c r="E241"/>
    </row>
    <row r="242" spans="2:5" ht="16.5" thickTop="1" thickBot="1" x14ac:dyDescent="0.3">
      <c r="B242"/>
      <c r="C242"/>
      <c r="D242"/>
      <c r="E242"/>
    </row>
    <row r="243" spans="2:5" ht="15.75" thickTop="1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</sheetData>
  <sheetProtection algorithmName="SHA-512" hashValue="1t/+gW3dbQijfAvZ/Oz/ORDr8u7GgBSnRXqHhfTVLQGs5PoNJNIQdNZFCtlXrhbB5+ZgQOcPiPp0jdY8JT2O5w==" saltValue="E7E4rIotr76B0vIF1curr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519</v>
      </c>
      <c r="B1" s="112"/>
      <c r="G1" s="290"/>
    </row>
    <row r="2" spans="1:15" ht="16.5" thickTop="1" thickBot="1" x14ac:dyDescent="0.3">
      <c r="A2" s="191" t="s">
        <v>3</v>
      </c>
      <c r="B2" s="114">
        <v>180000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261</v>
      </c>
      <c r="B5" s="118" t="s">
        <v>566</v>
      </c>
      <c r="C5" s="118" t="s">
        <v>588</v>
      </c>
      <c r="D5" s="119">
        <v>42937</v>
      </c>
      <c r="E5" s="118">
        <v>15</v>
      </c>
      <c r="F5" s="118">
        <v>15</v>
      </c>
      <c r="G5" s="120">
        <v>225</v>
      </c>
      <c r="H5"/>
      <c r="I5"/>
      <c r="J5"/>
      <c r="K5"/>
      <c r="L5"/>
      <c r="M5"/>
      <c r="N5"/>
      <c r="O5"/>
    </row>
    <row r="6" spans="1:15" s="111" customFormat="1" ht="45" x14ac:dyDescent="0.25">
      <c r="A6" s="117" t="s">
        <v>269</v>
      </c>
      <c r="B6" s="118" t="s">
        <v>571</v>
      </c>
      <c r="C6" s="118" t="s">
        <v>588</v>
      </c>
      <c r="D6" s="119">
        <v>42937</v>
      </c>
      <c r="E6" s="118">
        <v>250</v>
      </c>
      <c r="F6" s="118">
        <v>250</v>
      </c>
      <c r="G6" s="121">
        <v>1387.5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278</v>
      </c>
      <c r="B7" s="118" t="s">
        <v>567</v>
      </c>
      <c r="C7" s="118" t="s">
        <v>588</v>
      </c>
      <c r="D7" s="119">
        <v>42937</v>
      </c>
      <c r="E7" s="118">
        <v>5</v>
      </c>
      <c r="F7" s="118">
        <v>5</v>
      </c>
      <c r="G7" s="121">
        <v>80.099999999999994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284</v>
      </c>
      <c r="B8" s="118" t="s">
        <v>567</v>
      </c>
      <c r="C8" s="118" t="s">
        <v>588</v>
      </c>
      <c r="D8" s="119">
        <v>42937</v>
      </c>
      <c r="E8" s="118">
        <v>5</v>
      </c>
      <c r="F8" s="118">
        <v>5</v>
      </c>
      <c r="G8" s="121">
        <v>24.1</v>
      </c>
      <c r="H8"/>
      <c r="I8"/>
      <c r="J8"/>
      <c r="K8"/>
      <c r="L8"/>
      <c r="M8"/>
      <c r="N8"/>
      <c r="O8"/>
    </row>
    <row r="9" spans="1:15" s="125" customFormat="1" ht="60" x14ac:dyDescent="0.25">
      <c r="A9" s="117" t="s">
        <v>311</v>
      </c>
      <c r="B9" s="118" t="s">
        <v>564</v>
      </c>
      <c r="C9" s="118" t="s">
        <v>587</v>
      </c>
      <c r="D9" s="119">
        <v>42937</v>
      </c>
      <c r="E9" s="118">
        <v>5</v>
      </c>
      <c r="F9" s="118">
        <v>2</v>
      </c>
      <c r="G9" s="121">
        <v>189.98</v>
      </c>
      <c r="H9"/>
      <c r="I9"/>
      <c r="J9"/>
      <c r="K9"/>
      <c r="L9"/>
      <c r="M9"/>
      <c r="N9"/>
      <c r="O9"/>
    </row>
    <row r="10" spans="1:15" s="126" customFormat="1" x14ac:dyDescent="0.25">
      <c r="A10" s="117" t="s">
        <v>312</v>
      </c>
      <c r="B10" s="118" t="s">
        <v>574</v>
      </c>
      <c r="C10" s="118" t="s">
        <v>588</v>
      </c>
      <c r="D10" s="119">
        <v>42961</v>
      </c>
      <c r="E10" s="118">
        <v>2</v>
      </c>
      <c r="F10" s="118">
        <v>2</v>
      </c>
      <c r="G10" s="121">
        <v>523.58000000000004</v>
      </c>
      <c r="H10"/>
      <c r="I10"/>
      <c r="J10"/>
      <c r="K10"/>
      <c r="L10"/>
      <c r="M10"/>
      <c r="N10"/>
      <c r="O10"/>
    </row>
    <row r="11" spans="1:15" x14ac:dyDescent="0.25">
      <c r="A11" s="117" t="s">
        <v>313</v>
      </c>
      <c r="B11" s="118" t="s">
        <v>563</v>
      </c>
      <c r="C11" s="118" t="s">
        <v>588</v>
      </c>
      <c r="D11" s="119">
        <v>42937</v>
      </c>
      <c r="E11" s="118">
        <v>2</v>
      </c>
      <c r="F11" s="118">
        <v>2</v>
      </c>
      <c r="G11" s="121">
        <v>305.64</v>
      </c>
    </row>
    <row r="12" spans="1:15" x14ac:dyDescent="0.25">
      <c r="A12" s="117" t="s">
        <v>318</v>
      </c>
      <c r="B12" s="118" t="s">
        <v>563</v>
      </c>
      <c r="C12" s="118" t="s">
        <v>588</v>
      </c>
      <c r="D12" s="119">
        <v>42937</v>
      </c>
      <c r="E12" s="118">
        <v>4</v>
      </c>
      <c r="F12" s="118">
        <v>2</v>
      </c>
      <c r="G12" s="121">
        <v>137.97999999999999</v>
      </c>
    </row>
    <row r="13" spans="1:15" ht="90" x14ac:dyDescent="0.25">
      <c r="A13" s="117" t="s">
        <v>328</v>
      </c>
      <c r="B13" s="118" t="s">
        <v>250</v>
      </c>
      <c r="C13" s="118" t="s">
        <v>544</v>
      </c>
      <c r="D13" s="119" t="s">
        <v>250</v>
      </c>
      <c r="E13" s="118">
        <v>20</v>
      </c>
      <c r="F13" s="118" t="s">
        <v>250</v>
      </c>
      <c r="G13" s="121">
        <v>0</v>
      </c>
    </row>
    <row r="14" spans="1:15" ht="30" x14ac:dyDescent="0.25">
      <c r="A14" s="117" t="s">
        <v>342</v>
      </c>
      <c r="B14" s="118" t="s">
        <v>250</v>
      </c>
      <c r="C14" s="118" t="s">
        <v>572</v>
      </c>
      <c r="D14" s="119" t="s">
        <v>250</v>
      </c>
      <c r="E14" s="118">
        <v>100</v>
      </c>
      <c r="F14" s="118" t="s">
        <v>250</v>
      </c>
      <c r="G14" s="121">
        <v>0</v>
      </c>
    </row>
    <row r="15" spans="1:15" ht="60" x14ac:dyDescent="0.25">
      <c r="A15" s="117" t="s">
        <v>344</v>
      </c>
      <c r="B15" s="118" t="s">
        <v>574</v>
      </c>
      <c r="C15" s="118" t="s">
        <v>587</v>
      </c>
      <c r="D15" s="119">
        <v>42961</v>
      </c>
      <c r="E15" s="118">
        <v>100</v>
      </c>
      <c r="F15" s="118">
        <v>60</v>
      </c>
      <c r="G15" s="121">
        <v>258</v>
      </c>
    </row>
    <row r="16" spans="1:15" x14ac:dyDescent="0.25">
      <c r="A16" s="117" t="s">
        <v>347</v>
      </c>
      <c r="B16" s="118" t="s">
        <v>563</v>
      </c>
      <c r="C16" s="118" t="s">
        <v>588</v>
      </c>
      <c r="D16" s="119">
        <v>42937</v>
      </c>
      <c r="E16" s="118">
        <v>20</v>
      </c>
      <c r="F16" s="118">
        <v>20</v>
      </c>
      <c r="G16" s="121">
        <v>485.6</v>
      </c>
    </row>
    <row r="17" spans="1:7" ht="30" x14ac:dyDescent="0.25">
      <c r="A17" s="117" t="s">
        <v>349</v>
      </c>
      <c r="B17" s="118" t="s">
        <v>250</v>
      </c>
      <c r="C17" s="118" t="s">
        <v>544</v>
      </c>
      <c r="D17" s="119" t="s">
        <v>250</v>
      </c>
      <c r="E17" s="118">
        <v>10</v>
      </c>
      <c r="F17" s="118" t="s">
        <v>250</v>
      </c>
      <c r="G17" s="121">
        <v>0</v>
      </c>
    </row>
    <row r="18" spans="1:7" ht="60" x14ac:dyDescent="0.25">
      <c r="A18" s="117" t="s">
        <v>359</v>
      </c>
      <c r="B18" s="118" t="s">
        <v>574</v>
      </c>
      <c r="C18" s="118" t="s">
        <v>587</v>
      </c>
      <c r="D18" s="119">
        <v>42961</v>
      </c>
      <c r="E18" s="118">
        <v>20</v>
      </c>
      <c r="F18" s="118">
        <v>10</v>
      </c>
      <c r="G18" s="121">
        <v>27.9</v>
      </c>
    </row>
    <row r="19" spans="1:7" x14ac:dyDescent="0.25">
      <c r="A19" s="117" t="s">
        <v>446</v>
      </c>
      <c r="B19" s="118" t="s">
        <v>574</v>
      </c>
      <c r="C19" s="118" t="s">
        <v>588</v>
      </c>
      <c r="D19" s="119">
        <v>42961</v>
      </c>
      <c r="E19" s="118">
        <v>20</v>
      </c>
      <c r="F19" s="118">
        <v>20</v>
      </c>
      <c r="G19" s="121">
        <v>55.599999999999994</v>
      </c>
    </row>
    <row r="20" spans="1:7" ht="120" x14ac:dyDescent="0.25">
      <c r="A20" s="117" t="s">
        <v>389</v>
      </c>
      <c r="B20" s="118" t="s">
        <v>568</v>
      </c>
      <c r="C20" s="118" t="s">
        <v>588</v>
      </c>
      <c r="D20" s="119">
        <v>42937</v>
      </c>
      <c r="E20" s="118">
        <v>5</v>
      </c>
      <c r="F20" s="118">
        <v>5</v>
      </c>
      <c r="G20" s="121">
        <v>1094.95</v>
      </c>
    </row>
    <row r="21" spans="1:7" ht="60" x14ac:dyDescent="0.25">
      <c r="A21" s="117" t="s">
        <v>403</v>
      </c>
      <c r="B21" s="118" t="s">
        <v>569</v>
      </c>
      <c r="C21" s="118" t="s">
        <v>588</v>
      </c>
      <c r="D21" s="119">
        <v>42937</v>
      </c>
      <c r="E21" s="118">
        <v>10</v>
      </c>
      <c r="F21" s="118">
        <v>10</v>
      </c>
      <c r="G21" s="121">
        <v>91.8</v>
      </c>
    </row>
    <row r="22" spans="1:7" x14ac:dyDescent="0.25">
      <c r="A22" s="117" t="s">
        <v>411</v>
      </c>
      <c r="B22" s="118" t="s">
        <v>562</v>
      </c>
      <c r="C22" s="118" t="s">
        <v>588</v>
      </c>
      <c r="D22" s="119">
        <v>42937</v>
      </c>
      <c r="E22" s="118">
        <v>2</v>
      </c>
      <c r="F22" s="118">
        <v>2</v>
      </c>
      <c r="G22" s="121">
        <v>88</v>
      </c>
    </row>
    <row r="23" spans="1:7" ht="30" x14ac:dyDescent="0.25">
      <c r="A23" s="117" t="s">
        <v>433</v>
      </c>
      <c r="B23" s="118" t="s">
        <v>565</v>
      </c>
      <c r="C23" s="118" t="s">
        <v>588</v>
      </c>
      <c r="D23" s="119">
        <v>42937</v>
      </c>
      <c r="E23" s="118">
        <v>10</v>
      </c>
      <c r="F23" s="118">
        <v>10</v>
      </c>
      <c r="G23" s="121">
        <v>450</v>
      </c>
    </row>
    <row r="24" spans="1:7" ht="30.75" thickBot="1" x14ac:dyDescent="0.3">
      <c r="A24" s="117" t="s">
        <v>442</v>
      </c>
      <c r="B24" s="118" t="s">
        <v>570</v>
      </c>
      <c r="C24" s="118" t="s">
        <v>588</v>
      </c>
      <c r="D24" s="119">
        <v>42937</v>
      </c>
      <c r="E24" s="118">
        <v>15</v>
      </c>
      <c r="F24" s="118">
        <v>15</v>
      </c>
      <c r="G24" s="121">
        <v>427.5</v>
      </c>
    </row>
    <row r="25" spans="1:7" ht="16.5" thickTop="1" thickBot="1" x14ac:dyDescent="0.3">
      <c r="A25" s="122" t="s">
        <v>248</v>
      </c>
      <c r="B25" s="97"/>
      <c r="C25" s="97"/>
      <c r="D25" s="97"/>
      <c r="E25" s="97"/>
      <c r="F25" s="123"/>
      <c r="G25" s="124">
        <v>5853.23</v>
      </c>
    </row>
    <row r="26" spans="1:7" ht="15.75" thickTop="1" x14ac:dyDescent="0.25">
      <c r="B26"/>
      <c r="C26"/>
      <c r="D26"/>
      <c r="E26"/>
    </row>
    <row r="27" spans="1:7" x14ac:dyDescent="0.25">
      <c r="B27"/>
      <c r="C27"/>
      <c r="D27"/>
      <c r="E27"/>
    </row>
    <row r="28" spans="1:7" x14ac:dyDescent="0.25">
      <c r="B28"/>
      <c r="C28"/>
      <c r="D28"/>
      <c r="E28"/>
    </row>
    <row r="29" spans="1:7" x14ac:dyDescent="0.25">
      <c r="B29"/>
      <c r="C29"/>
      <c r="D29"/>
      <c r="E29"/>
    </row>
    <row r="30" spans="1:7" x14ac:dyDescent="0.25">
      <c r="B30"/>
      <c r="C30"/>
      <c r="D30"/>
      <c r="E30"/>
    </row>
    <row r="31" spans="1:7" x14ac:dyDescent="0.25">
      <c r="B31"/>
      <c r="C31"/>
      <c r="D31"/>
      <c r="E31"/>
    </row>
    <row r="32" spans="1:7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ht="15.75" thickBot="1" x14ac:dyDescent="0.3">
      <c r="B232"/>
      <c r="C232"/>
      <c r="D232"/>
      <c r="E232"/>
    </row>
    <row r="233" spans="2:5" ht="16.5" thickTop="1" thickBot="1" x14ac:dyDescent="0.3">
      <c r="B233"/>
      <c r="C233"/>
      <c r="D233"/>
      <c r="E233"/>
    </row>
    <row r="234" spans="2:5" ht="15.75" thickTop="1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ht="15.75" thickBot="1" x14ac:dyDescent="0.3">
      <c r="B237"/>
      <c r="C237"/>
      <c r="D237"/>
      <c r="E237"/>
    </row>
    <row r="238" spans="2:5" ht="16.5" thickTop="1" thickBot="1" x14ac:dyDescent="0.3">
      <c r="B238"/>
      <c r="C238"/>
      <c r="D238"/>
      <c r="E238"/>
    </row>
    <row r="239" spans="2:5" ht="15.75" thickTop="1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</sheetData>
  <sheetProtection algorithmName="SHA-512" hashValue="MBDUMRyfTNAqhwfVKQIW6N0GqmjlOg0wI0pKKJRS+zwooVk8scx8xugPWlcWCQBRTNGZyOdxI/clZ3tMvZzDog==" saltValue="l5IXyHUEEnYPhbB35jy8g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670</v>
      </c>
      <c r="B1" s="112"/>
      <c r="G1" s="290"/>
    </row>
    <row r="2" spans="1:15" ht="16.5" thickTop="1" thickBot="1" x14ac:dyDescent="0.3">
      <c r="A2" s="191" t="s">
        <v>3</v>
      </c>
      <c r="B2" s="114">
        <v>190000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289</v>
      </c>
      <c r="B5" s="118" t="s">
        <v>546</v>
      </c>
      <c r="C5" s="118" t="s">
        <v>588</v>
      </c>
      <c r="D5" s="119">
        <v>42937</v>
      </c>
      <c r="E5" s="118">
        <v>3</v>
      </c>
      <c r="F5" s="118">
        <v>3</v>
      </c>
      <c r="G5" s="120">
        <v>125.69999999999999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291</v>
      </c>
      <c r="B6" s="118" t="s">
        <v>546</v>
      </c>
      <c r="C6" s="118" t="s">
        <v>588</v>
      </c>
      <c r="D6" s="119">
        <v>42937</v>
      </c>
      <c r="E6" s="118">
        <v>3</v>
      </c>
      <c r="F6" s="118">
        <v>3</v>
      </c>
      <c r="G6" s="121">
        <v>192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315</v>
      </c>
      <c r="B7" s="118" t="s">
        <v>548</v>
      </c>
      <c r="C7" s="118" t="s">
        <v>588</v>
      </c>
      <c r="D7" s="119">
        <v>42937</v>
      </c>
      <c r="E7" s="118">
        <v>2</v>
      </c>
      <c r="F7" s="118">
        <v>2</v>
      </c>
      <c r="G7" s="121">
        <v>292.06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317</v>
      </c>
      <c r="B8" s="118" t="s">
        <v>575</v>
      </c>
      <c r="C8" s="118" t="s">
        <v>588</v>
      </c>
      <c r="D8" s="119">
        <v>42961</v>
      </c>
      <c r="E8" s="118">
        <v>3</v>
      </c>
      <c r="F8" s="118">
        <v>3</v>
      </c>
      <c r="G8" s="121">
        <v>125.97</v>
      </c>
      <c r="H8"/>
      <c r="I8"/>
      <c r="J8"/>
      <c r="K8"/>
      <c r="L8"/>
      <c r="M8"/>
      <c r="N8"/>
      <c r="O8"/>
    </row>
    <row r="9" spans="1:15" s="125" customFormat="1" x14ac:dyDescent="0.25">
      <c r="A9" s="117" t="s">
        <v>318</v>
      </c>
      <c r="B9" s="118" t="s">
        <v>548</v>
      </c>
      <c r="C9" s="118" t="s">
        <v>588</v>
      </c>
      <c r="D9" s="119">
        <v>42937</v>
      </c>
      <c r="E9" s="118">
        <v>5</v>
      </c>
      <c r="F9" s="118">
        <v>2</v>
      </c>
      <c r="G9" s="121">
        <v>137.97999999999999</v>
      </c>
      <c r="H9"/>
      <c r="I9"/>
      <c r="J9"/>
      <c r="K9"/>
      <c r="L9"/>
      <c r="M9"/>
      <c r="N9"/>
      <c r="O9"/>
    </row>
    <row r="10" spans="1:15" s="126" customFormat="1" ht="60" x14ac:dyDescent="0.25">
      <c r="A10" s="117" t="s">
        <v>319</v>
      </c>
      <c r="B10" s="118" t="s">
        <v>575</v>
      </c>
      <c r="C10" s="118" t="s">
        <v>587</v>
      </c>
      <c r="D10" s="119">
        <v>42961</v>
      </c>
      <c r="E10" s="118">
        <v>5</v>
      </c>
      <c r="F10" s="118">
        <v>2</v>
      </c>
      <c r="G10" s="121">
        <v>201.56</v>
      </c>
      <c r="H10"/>
      <c r="I10"/>
      <c r="J10"/>
      <c r="K10"/>
      <c r="L10"/>
      <c r="M10"/>
      <c r="N10"/>
      <c r="O10"/>
    </row>
    <row r="11" spans="1:15" ht="45" x14ac:dyDescent="0.25">
      <c r="A11" s="117" t="s">
        <v>325</v>
      </c>
      <c r="B11" s="118" t="s">
        <v>551</v>
      </c>
      <c r="C11" s="118" t="s">
        <v>588</v>
      </c>
      <c r="D11" s="119">
        <v>42937</v>
      </c>
      <c r="E11" s="118">
        <v>10</v>
      </c>
      <c r="F11" s="118">
        <v>10</v>
      </c>
      <c r="G11" s="121">
        <v>517</v>
      </c>
    </row>
    <row r="12" spans="1:15" ht="90" x14ac:dyDescent="0.25">
      <c r="A12" s="117" t="s">
        <v>328</v>
      </c>
      <c r="B12" s="118"/>
      <c r="C12" s="118"/>
      <c r="D12" s="118"/>
      <c r="E12" s="118"/>
      <c r="F12" s="118"/>
      <c r="G12" s="121">
        <v>0</v>
      </c>
    </row>
    <row r="13" spans="1:15" x14ac:dyDescent="0.25">
      <c r="A13" s="117" t="s">
        <v>330</v>
      </c>
      <c r="B13" s="118" t="s">
        <v>575</v>
      </c>
      <c r="C13" s="118" t="s">
        <v>588</v>
      </c>
      <c r="D13" s="119">
        <v>42961</v>
      </c>
      <c r="E13" s="118">
        <v>15</v>
      </c>
      <c r="F13" s="118">
        <v>15</v>
      </c>
      <c r="G13" s="121">
        <v>174.45000000000002</v>
      </c>
    </row>
    <row r="14" spans="1:15" ht="60" x14ac:dyDescent="0.25">
      <c r="A14" s="117" t="s">
        <v>331</v>
      </c>
      <c r="B14" s="118" t="s">
        <v>554</v>
      </c>
      <c r="C14" s="118" t="s">
        <v>587</v>
      </c>
      <c r="D14" s="119">
        <v>42937</v>
      </c>
      <c r="E14" s="118">
        <v>20</v>
      </c>
      <c r="F14" s="118">
        <v>15</v>
      </c>
      <c r="G14" s="121">
        <v>30.6</v>
      </c>
    </row>
    <row r="15" spans="1:15" ht="30" x14ac:dyDescent="0.25">
      <c r="A15" s="117" t="s">
        <v>336</v>
      </c>
      <c r="B15" s="118" t="s">
        <v>575</v>
      </c>
      <c r="C15" s="118" t="s">
        <v>588</v>
      </c>
      <c r="D15" s="119">
        <v>42961</v>
      </c>
      <c r="E15" s="118">
        <v>20</v>
      </c>
      <c r="F15" s="118">
        <v>20</v>
      </c>
      <c r="G15" s="121">
        <v>77.8</v>
      </c>
    </row>
    <row r="16" spans="1:15" x14ac:dyDescent="0.25">
      <c r="A16" s="117" t="s">
        <v>346</v>
      </c>
      <c r="B16" s="118" t="s">
        <v>548</v>
      </c>
      <c r="C16" s="118" t="s">
        <v>588</v>
      </c>
      <c r="D16" s="119">
        <v>42937</v>
      </c>
      <c r="E16" s="118">
        <v>15</v>
      </c>
      <c r="F16" s="118">
        <v>15</v>
      </c>
      <c r="G16" s="121">
        <v>493.65</v>
      </c>
    </row>
    <row r="17" spans="1:7" x14ac:dyDescent="0.25">
      <c r="A17" s="117" t="s">
        <v>347</v>
      </c>
      <c r="B17" s="118" t="s">
        <v>548</v>
      </c>
      <c r="C17" s="118" t="s">
        <v>588</v>
      </c>
      <c r="D17" s="119">
        <v>42937</v>
      </c>
      <c r="E17" s="118">
        <v>15</v>
      </c>
      <c r="F17" s="118">
        <v>15</v>
      </c>
      <c r="G17" s="121">
        <v>364.20000000000005</v>
      </c>
    </row>
    <row r="18" spans="1:7" x14ac:dyDescent="0.25">
      <c r="A18" s="117" t="s">
        <v>348</v>
      </c>
      <c r="B18" s="118" t="s">
        <v>548</v>
      </c>
      <c r="C18" s="118" t="s">
        <v>588</v>
      </c>
      <c r="D18" s="119">
        <v>42937</v>
      </c>
      <c r="E18" s="118">
        <v>15</v>
      </c>
      <c r="F18" s="118">
        <v>15</v>
      </c>
      <c r="G18" s="121">
        <v>440.55</v>
      </c>
    </row>
    <row r="19" spans="1:7" ht="30" x14ac:dyDescent="0.25">
      <c r="A19" s="117" t="s">
        <v>354</v>
      </c>
      <c r="B19" s="118" t="s">
        <v>553</v>
      </c>
      <c r="C19" s="118" t="s">
        <v>588</v>
      </c>
      <c r="D19" s="119">
        <v>42937</v>
      </c>
      <c r="E19" s="118">
        <v>20</v>
      </c>
      <c r="F19" s="118">
        <v>20</v>
      </c>
      <c r="G19" s="121">
        <v>810.19999999999993</v>
      </c>
    </row>
    <row r="20" spans="1:7" ht="30" x14ac:dyDescent="0.25">
      <c r="A20" s="117" t="s">
        <v>356</v>
      </c>
      <c r="B20" s="118" t="s">
        <v>553</v>
      </c>
      <c r="C20" s="118" t="s">
        <v>588</v>
      </c>
      <c r="D20" s="119">
        <v>42937</v>
      </c>
      <c r="E20" s="118">
        <v>10</v>
      </c>
      <c r="F20" s="118">
        <v>10</v>
      </c>
      <c r="G20" s="121">
        <v>600</v>
      </c>
    </row>
    <row r="21" spans="1:7" x14ac:dyDescent="0.25">
      <c r="A21" s="117" t="s">
        <v>359</v>
      </c>
      <c r="B21" s="118" t="s">
        <v>575</v>
      </c>
      <c r="C21" s="118" t="s">
        <v>588</v>
      </c>
      <c r="D21" s="119">
        <v>42961</v>
      </c>
      <c r="E21" s="118">
        <v>10</v>
      </c>
      <c r="F21" s="118">
        <v>10</v>
      </c>
      <c r="G21" s="121">
        <v>27.9</v>
      </c>
    </row>
    <row r="22" spans="1:7" ht="45" x14ac:dyDescent="0.25">
      <c r="A22" s="117" t="s">
        <v>360</v>
      </c>
      <c r="B22" s="118" t="s">
        <v>561</v>
      </c>
      <c r="C22" s="118" t="s">
        <v>588</v>
      </c>
      <c r="D22" s="119">
        <v>42937</v>
      </c>
      <c r="E22" s="118">
        <v>15</v>
      </c>
      <c r="F22" s="118">
        <v>15</v>
      </c>
      <c r="G22" s="121">
        <v>45</v>
      </c>
    </row>
    <row r="23" spans="1:7" ht="60" x14ac:dyDescent="0.25">
      <c r="A23" s="117" t="s">
        <v>443</v>
      </c>
      <c r="B23" s="118" t="s">
        <v>575</v>
      </c>
      <c r="C23" s="118" t="s">
        <v>587</v>
      </c>
      <c r="D23" s="119">
        <v>42961</v>
      </c>
      <c r="E23" s="118">
        <v>20</v>
      </c>
      <c r="F23" s="118">
        <v>5</v>
      </c>
      <c r="G23" s="121">
        <v>14</v>
      </c>
    </row>
    <row r="24" spans="1:7" x14ac:dyDescent="0.25">
      <c r="A24" s="117" t="s">
        <v>422</v>
      </c>
      <c r="B24" s="118" t="s">
        <v>575</v>
      </c>
      <c r="C24" s="118" t="s">
        <v>588</v>
      </c>
      <c r="D24" s="119">
        <v>42961</v>
      </c>
      <c r="E24" s="118">
        <v>10</v>
      </c>
      <c r="F24" s="118">
        <v>10</v>
      </c>
      <c r="G24" s="121">
        <v>49.699999999999996</v>
      </c>
    </row>
    <row r="25" spans="1:7" ht="30" x14ac:dyDescent="0.25">
      <c r="A25" s="117" t="s">
        <v>420</v>
      </c>
      <c r="B25" s="118" t="s">
        <v>575</v>
      </c>
      <c r="C25" s="118" t="s">
        <v>588</v>
      </c>
      <c r="D25" s="119">
        <v>42961</v>
      </c>
      <c r="E25" s="118">
        <v>30</v>
      </c>
      <c r="F25" s="118">
        <v>30</v>
      </c>
      <c r="G25" s="121">
        <v>107.69999999999999</v>
      </c>
    </row>
    <row r="26" spans="1:7" ht="45.75" thickBot="1" x14ac:dyDescent="0.3">
      <c r="A26" s="117" t="s">
        <v>447</v>
      </c>
      <c r="B26" s="118" t="s">
        <v>575</v>
      </c>
      <c r="C26" s="118" t="s">
        <v>588</v>
      </c>
      <c r="D26" s="119">
        <v>42961</v>
      </c>
      <c r="E26" s="118">
        <v>50</v>
      </c>
      <c r="F26" s="118">
        <v>50</v>
      </c>
      <c r="G26" s="121">
        <v>50</v>
      </c>
    </row>
    <row r="27" spans="1:7" ht="16.5" thickTop="1" thickBot="1" x14ac:dyDescent="0.3">
      <c r="A27" s="122" t="s">
        <v>248</v>
      </c>
      <c r="B27" s="97"/>
      <c r="C27" s="97"/>
      <c r="D27" s="97"/>
      <c r="E27" s="97"/>
      <c r="F27" s="123"/>
      <c r="G27" s="124">
        <v>4878.0199999999995</v>
      </c>
    </row>
    <row r="28" spans="1:7" ht="15.75" thickTop="1" x14ac:dyDescent="0.25">
      <c r="B28"/>
      <c r="C28"/>
      <c r="D28"/>
      <c r="E28"/>
    </row>
    <row r="29" spans="1:7" x14ac:dyDescent="0.25">
      <c r="B29"/>
      <c r="C29"/>
      <c r="D29"/>
      <c r="E29"/>
    </row>
    <row r="30" spans="1:7" x14ac:dyDescent="0.25">
      <c r="B30"/>
      <c r="C30"/>
      <c r="D30"/>
      <c r="E30"/>
    </row>
    <row r="31" spans="1:7" x14ac:dyDescent="0.25">
      <c r="B31"/>
      <c r="C31"/>
      <c r="D31"/>
      <c r="E31"/>
    </row>
    <row r="32" spans="1:7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ht="15.75" thickBot="1" x14ac:dyDescent="0.3">
      <c r="B232"/>
      <c r="C232"/>
      <c r="D232"/>
      <c r="E232"/>
    </row>
    <row r="233" spans="2:5" ht="16.5" thickTop="1" thickBot="1" x14ac:dyDescent="0.3">
      <c r="B233"/>
      <c r="C233"/>
      <c r="D233"/>
      <c r="E233"/>
    </row>
    <row r="234" spans="2:5" ht="15.75" thickTop="1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ht="15.75" thickBot="1" x14ac:dyDescent="0.3">
      <c r="B237"/>
      <c r="C237"/>
      <c r="D237"/>
      <c r="E237"/>
    </row>
    <row r="238" spans="2:5" ht="16.5" thickTop="1" thickBot="1" x14ac:dyDescent="0.3">
      <c r="B238"/>
      <c r="C238"/>
      <c r="D238"/>
      <c r="E238"/>
    </row>
    <row r="239" spans="2:5" ht="15.75" thickTop="1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</sheetData>
  <sheetProtection algorithmName="SHA-512" hashValue="TTccIvPdN9mh4RvA8S0iBc0fhAkA1t1E9alsN5JZMIj2umoFjH/8fvyYrunfU8zBfdEHR0VGtaFzNqQB/4CVqg==" saltValue="UispgoA2I1VfHZ/wU/TPgA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672</v>
      </c>
      <c r="B1" s="112"/>
      <c r="G1" s="290"/>
    </row>
    <row r="2" spans="1:15" ht="16.5" thickTop="1" thickBot="1" x14ac:dyDescent="0.3">
      <c r="A2" s="191" t="s">
        <v>3</v>
      </c>
      <c r="B2" s="114">
        <v>200200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310</v>
      </c>
      <c r="B5" s="118" t="s">
        <v>549</v>
      </c>
      <c r="C5" s="118" t="s">
        <v>588</v>
      </c>
      <c r="D5" s="119">
        <v>42937</v>
      </c>
      <c r="E5" s="118">
        <v>1</v>
      </c>
      <c r="F5" s="118">
        <v>1</v>
      </c>
      <c r="G5" s="120">
        <v>39.340000000000003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342</v>
      </c>
      <c r="B6" s="118" t="s">
        <v>250</v>
      </c>
      <c r="C6" s="118" t="s">
        <v>572</v>
      </c>
      <c r="D6" s="119" t="s">
        <v>250</v>
      </c>
      <c r="E6" s="118">
        <v>20</v>
      </c>
      <c r="F6" s="118" t="s">
        <v>250</v>
      </c>
      <c r="G6" s="121">
        <v>0</v>
      </c>
      <c r="H6"/>
      <c r="I6"/>
      <c r="J6"/>
      <c r="K6"/>
      <c r="L6"/>
      <c r="M6"/>
      <c r="N6"/>
      <c r="O6"/>
    </row>
    <row r="7" spans="1:15" s="111" customFormat="1" ht="30.75" thickBot="1" x14ac:dyDescent="0.3">
      <c r="A7" s="117" t="s">
        <v>351</v>
      </c>
      <c r="B7" s="118" t="s">
        <v>552</v>
      </c>
      <c r="C7" s="118" t="s">
        <v>588</v>
      </c>
      <c r="D7" s="119">
        <v>42937</v>
      </c>
      <c r="E7" s="118">
        <v>15</v>
      </c>
      <c r="F7" s="118">
        <v>15</v>
      </c>
      <c r="G7" s="121">
        <v>177.3</v>
      </c>
      <c r="H7"/>
      <c r="I7"/>
      <c r="J7"/>
      <c r="K7"/>
      <c r="L7"/>
      <c r="M7"/>
      <c r="N7"/>
      <c r="O7"/>
    </row>
    <row r="8" spans="1:15" s="125" customFormat="1" ht="16.5" thickTop="1" thickBot="1" x14ac:dyDescent="0.3">
      <c r="A8" s="122" t="s">
        <v>248</v>
      </c>
      <c r="B8" s="97"/>
      <c r="C8" s="97"/>
      <c r="D8" s="97"/>
      <c r="E8" s="97"/>
      <c r="F8" s="123"/>
      <c r="G8" s="124">
        <v>216.64000000000001</v>
      </c>
      <c r="H8"/>
      <c r="I8"/>
      <c r="J8"/>
      <c r="K8"/>
      <c r="L8"/>
      <c r="M8"/>
      <c r="N8"/>
      <c r="O8"/>
    </row>
    <row r="9" spans="1:15" s="125" customFormat="1" ht="15.75" thickTop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126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x14ac:dyDescent="0.25">
      <c r="B11"/>
      <c r="C11"/>
      <c r="D11"/>
      <c r="E11"/>
    </row>
    <row r="12" spans="1:15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ht="15.75" thickBot="1" x14ac:dyDescent="0.3">
      <c r="B33"/>
      <c r="C33"/>
      <c r="D33"/>
      <c r="E33"/>
    </row>
    <row r="34" spans="2:5" ht="16.5" thickTop="1" thickBot="1" x14ac:dyDescent="0.3">
      <c r="B34"/>
      <c r="C34"/>
      <c r="D34"/>
      <c r="E34"/>
    </row>
    <row r="35" spans="2:5" ht="15.75" thickTop="1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ht="15.75" thickBot="1" x14ac:dyDescent="0.3">
      <c r="B250"/>
      <c r="C250"/>
      <c r="D250"/>
      <c r="E250"/>
    </row>
    <row r="251" spans="2:5" ht="16.5" thickTop="1" thickBot="1" x14ac:dyDescent="0.3">
      <c r="B251"/>
      <c r="C251"/>
      <c r="D251"/>
      <c r="E251"/>
    </row>
    <row r="252" spans="2:5" ht="15.75" thickTop="1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ht="15.75" thickBot="1" x14ac:dyDescent="0.3">
      <c r="B255"/>
      <c r="C255"/>
      <c r="D255"/>
      <c r="E255"/>
    </row>
    <row r="256" spans="2:5" ht="16.5" thickTop="1" thickBot="1" x14ac:dyDescent="0.3">
      <c r="B256"/>
      <c r="C256"/>
      <c r="D256"/>
      <c r="E256"/>
    </row>
    <row r="257" spans="2:5" ht="15.75" thickTop="1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</sheetData>
  <sheetProtection algorithmName="SHA-512" hashValue="DJP8SIv2jxyreg0JjdqP5r3oTggLV+xT1gmKZm384fgSRMzCqAwMhkzBgjUoQKpcFT1RbrO8ylAHmjqznki5dA==" saltValue="JTZx7Dk2SvWIwjJfAx3P+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578</v>
      </c>
      <c r="B1" s="112"/>
      <c r="G1" s="290"/>
    </row>
    <row r="2" spans="1:15" ht="16.5" thickTop="1" thickBot="1" x14ac:dyDescent="0.3">
      <c r="A2" s="191" t="s">
        <v>3</v>
      </c>
      <c r="B2" s="114">
        <v>210100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259</v>
      </c>
      <c r="B5" s="118" t="s">
        <v>561</v>
      </c>
      <c r="C5" s="118" t="s">
        <v>588</v>
      </c>
      <c r="D5" s="119">
        <v>42937</v>
      </c>
      <c r="E5" s="118">
        <v>10</v>
      </c>
      <c r="F5" s="118">
        <v>10</v>
      </c>
      <c r="G5" s="120">
        <v>47.400000000000006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278</v>
      </c>
      <c r="B6" s="118" t="s">
        <v>554</v>
      </c>
      <c r="C6" s="118" t="s">
        <v>588</v>
      </c>
      <c r="D6" s="119">
        <v>42937</v>
      </c>
      <c r="E6" s="118">
        <v>5</v>
      </c>
      <c r="F6" s="118">
        <v>5</v>
      </c>
      <c r="G6" s="121">
        <v>80.099999999999994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281</v>
      </c>
      <c r="B7" s="118" t="s">
        <v>250</v>
      </c>
      <c r="C7" s="118" t="s">
        <v>544</v>
      </c>
      <c r="D7" s="119" t="s">
        <v>250</v>
      </c>
      <c r="E7" s="118">
        <v>5</v>
      </c>
      <c r="F7" s="118" t="s">
        <v>250</v>
      </c>
      <c r="G7" s="121">
        <v>0</v>
      </c>
      <c r="H7"/>
      <c r="I7"/>
      <c r="J7"/>
      <c r="K7"/>
      <c r="L7"/>
      <c r="M7"/>
      <c r="N7"/>
      <c r="O7"/>
    </row>
    <row r="8" spans="1:15" s="125" customFormat="1" ht="30" x14ac:dyDescent="0.25">
      <c r="A8" s="117" t="s">
        <v>296</v>
      </c>
      <c r="B8" s="118" t="s">
        <v>556</v>
      </c>
      <c r="C8" s="118" t="s">
        <v>588</v>
      </c>
      <c r="D8" s="119">
        <v>42937</v>
      </c>
      <c r="E8" s="118">
        <v>2</v>
      </c>
      <c r="F8" s="118">
        <v>2</v>
      </c>
      <c r="G8" s="121">
        <v>398</v>
      </c>
      <c r="H8"/>
      <c r="I8"/>
      <c r="J8"/>
      <c r="K8"/>
      <c r="L8"/>
      <c r="M8"/>
      <c r="N8"/>
      <c r="O8"/>
    </row>
    <row r="9" spans="1:15" s="125" customFormat="1" x14ac:dyDescent="0.25">
      <c r="A9" s="117" t="s">
        <v>312</v>
      </c>
      <c r="B9" s="118" t="s">
        <v>575</v>
      </c>
      <c r="C9" s="118" t="s">
        <v>588</v>
      </c>
      <c r="D9" s="119">
        <v>42961</v>
      </c>
      <c r="E9" s="118">
        <v>2</v>
      </c>
      <c r="F9" s="118">
        <v>2</v>
      </c>
      <c r="G9" s="121">
        <v>523.58000000000004</v>
      </c>
      <c r="H9"/>
      <c r="I9"/>
      <c r="J9"/>
      <c r="K9"/>
      <c r="L9"/>
      <c r="M9"/>
      <c r="N9"/>
      <c r="O9"/>
    </row>
    <row r="10" spans="1:15" s="126" customFormat="1" x14ac:dyDescent="0.25">
      <c r="A10" s="117" t="s">
        <v>317</v>
      </c>
      <c r="B10" s="118" t="s">
        <v>575</v>
      </c>
      <c r="C10" s="118" t="s">
        <v>588</v>
      </c>
      <c r="D10" s="119">
        <v>42961</v>
      </c>
      <c r="E10" s="118">
        <v>2</v>
      </c>
      <c r="F10" s="118">
        <v>2</v>
      </c>
      <c r="G10" s="121">
        <v>83.98</v>
      </c>
      <c r="H10"/>
      <c r="I10"/>
      <c r="J10"/>
      <c r="K10"/>
      <c r="L10"/>
      <c r="M10"/>
      <c r="N10"/>
      <c r="O10"/>
    </row>
    <row r="11" spans="1:15" x14ac:dyDescent="0.25">
      <c r="A11" s="117" t="s">
        <v>318</v>
      </c>
      <c r="B11" s="118" t="s">
        <v>548</v>
      </c>
      <c r="C11" s="118" t="s">
        <v>588</v>
      </c>
      <c r="D11" s="119">
        <v>42937</v>
      </c>
      <c r="E11" s="118">
        <v>2</v>
      </c>
      <c r="F11" s="118">
        <v>1</v>
      </c>
      <c r="G11" s="121">
        <v>68.989999999999995</v>
      </c>
    </row>
    <row r="12" spans="1:15" ht="60" x14ac:dyDescent="0.25">
      <c r="A12" s="117" t="s">
        <v>319</v>
      </c>
      <c r="B12" s="118" t="s">
        <v>575</v>
      </c>
      <c r="C12" s="118" t="s">
        <v>587</v>
      </c>
      <c r="D12" s="119">
        <v>42961</v>
      </c>
      <c r="E12" s="118">
        <v>2</v>
      </c>
      <c r="F12" s="118">
        <v>1</v>
      </c>
      <c r="G12" s="121">
        <v>100.78</v>
      </c>
    </row>
    <row r="13" spans="1:15" ht="30" x14ac:dyDescent="0.25">
      <c r="A13" s="117" t="s">
        <v>320</v>
      </c>
      <c r="B13" s="118" t="s">
        <v>250</v>
      </c>
      <c r="C13" s="118" t="s">
        <v>572</v>
      </c>
      <c r="D13" s="119" t="s">
        <v>250</v>
      </c>
      <c r="E13" s="118">
        <v>1</v>
      </c>
      <c r="F13" s="118" t="s">
        <v>250</v>
      </c>
      <c r="G13" s="121">
        <v>0</v>
      </c>
    </row>
    <row r="14" spans="1:15" x14ac:dyDescent="0.25">
      <c r="A14" s="117" t="s">
        <v>330</v>
      </c>
      <c r="B14" s="118" t="s">
        <v>575</v>
      </c>
      <c r="C14" s="118" t="s">
        <v>588</v>
      </c>
      <c r="D14" s="119">
        <v>42961</v>
      </c>
      <c r="E14" s="118">
        <v>10</v>
      </c>
      <c r="F14" s="118">
        <v>10</v>
      </c>
      <c r="G14" s="121">
        <v>116.30000000000001</v>
      </c>
    </row>
    <row r="15" spans="1:15" x14ac:dyDescent="0.25">
      <c r="A15" s="117" t="s">
        <v>342</v>
      </c>
      <c r="B15" s="118" t="s">
        <v>644</v>
      </c>
      <c r="C15" s="118" t="s">
        <v>588</v>
      </c>
      <c r="D15" s="119">
        <v>43039</v>
      </c>
      <c r="E15" s="118">
        <v>50</v>
      </c>
      <c r="F15" s="118">
        <v>50</v>
      </c>
      <c r="G15" s="121">
        <v>235</v>
      </c>
    </row>
    <row r="16" spans="1:15" x14ac:dyDescent="0.25">
      <c r="A16" s="117" t="s">
        <v>422</v>
      </c>
      <c r="B16" s="118" t="s">
        <v>575</v>
      </c>
      <c r="C16" s="118" t="s">
        <v>588</v>
      </c>
      <c r="D16" s="119">
        <v>42961</v>
      </c>
      <c r="E16" s="118">
        <v>3</v>
      </c>
      <c r="F16" s="118">
        <v>3</v>
      </c>
      <c r="G16" s="121">
        <v>14.91</v>
      </c>
    </row>
    <row r="17" spans="1:7" ht="30.75" thickBot="1" x14ac:dyDescent="0.3">
      <c r="A17" s="117" t="s">
        <v>420</v>
      </c>
      <c r="B17" s="118" t="s">
        <v>575</v>
      </c>
      <c r="C17" s="118" t="s">
        <v>588</v>
      </c>
      <c r="D17" s="119">
        <v>42961</v>
      </c>
      <c r="E17" s="118">
        <v>3</v>
      </c>
      <c r="F17" s="118">
        <v>3</v>
      </c>
      <c r="G17" s="121">
        <v>10.77</v>
      </c>
    </row>
    <row r="18" spans="1:7" ht="16.5" thickTop="1" thickBot="1" x14ac:dyDescent="0.3">
      <c r="A18" s="122" t="s">
        <v>248</v>
      </c>
      <c r="B18" s="97"/>
      <c r="C18" s="97"/>
      <c r="D18" s="97"/>
      <c r="E18" s="97"/>
      <c r="F18" s="123"/>
      <c r="G18" s="124">
        <v>1679.81</v>
      </c>
    </row>
    <row r="19" spans="1:7" ht="15.75" thickTop="1" x14ac:dyDescent="0.25">
      <c r="B19"/>
      <c r="C19"/>
      <c r="D19"/>
      <c r="E19"/>
    </row>
    <row r="20" spans="1:7" x14ac:dyDescent="0.25">
      <c r="B20"/>
      <c r="C20"/>
      <c r="D20"/>
      <c r="E20"/>
    </row>
    <row r="21" spans="1:7" x14ac:dyDescent="0.25">
      <c r="B21"/>
      <c r="C21"/>
      <c r="D21"/>
      <c r="E21"/>
    </row>
    <row r="22" spans="1:7" x14ac:dyDescent="0.25">
      <c r="B22"/>
      <c r="C22"/>
      <c r="D22"/>
      <c r="E22"/>
    </row>
    <row r="23" spans="1:7" x14ac:dyDescent="0.25">
      <c r="B23"/>
      <c r="C23"/>
      <c r="D23"/>
      <c r="E23"/>
    </row>
    <row r="24" spans="1:7" x14ac:dyDescent="0.25">
      <c r="B24"/>
      <c r="C24"/>
      <c r="D24"/>
      <c r="E24"/>
    </row>
    <row r="25" spans="1:7" x14ac:dyDescent="0.25">
      <c r="B25"/>
      <c r="C25"/>
      <c r="D25"/>
      <c r="E25"/>
    </row>
    <row r="26" spans="1:7" x14ac:dyDescent="0.25">
      <c r="B26"/>
      <c r="C26"/>
      <c r="D26"/>
      <c r="E26"/>
    </row>
    <row r="27" spans="1:7" x14ac:dyDescent="0.25">
      <c r="B27"/>
      <c r="C27"/>
      <c r="D27"/>
      <c r="E27"/>
    </row>
    <row r="28" spans="1:7" x14ac:dyDescent="0.25">
      <c r="B28"/>
      <c r="C28"/>
      <c r="D28"/>
      <c r="E28"/>
    </row>
    <row r="29" spans="1:7" x14ac:dyDescent="0.25">
      <c r="B29"/>
      <c r="C29"/>
      <c r="D29"/>
      <c r="E29"/>
    </row>
    <row r="30" spans="1:7" x14ac:dyDescent="0.25">
      <c r="B30"/>
      <c r="C30"/>
      <c r="D30"/>
      <c r="E30"/>
    </row>
    <row r="31" spans="1:7" ht="15.75" thickBot="1" x14ac:dyDescent="0.3">
      <c r="B31"/>
      <c r="C31"/>
      <c r="D31"/>
      <c r="E31"/>
    </row>
    <row r="32" spans="1:7" ht="16.5" thickTop="1" thickBot="1" x14ac:dyDescent="0.3">
      <c r="B32"/>
      <c r="C32"/>
      <c r="D32"/>
      <c r="E32"/>
    </row>
    <row r="33" spans="2:5" ht="15.75" thickTop="1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ht="15.75" thickBot="1" x14ac:dyDescent="0.3">
      <c r="B242"/>
      <c r="C242"/>
      <c r="D242"/>
      <c r="E242"/>
    </row>
    <row r="243" spans="2:5" ht="16.5" thickTop="1" thickBot="1" x14ac:dyDescent="0.3">
      <c r="B243"/>
      <c r="C243"/>
      <c r="D243"/>
      <c r="E243"/>
    </row>
    <row r="244" spans="2:5" ht="15.75" thickTop="1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ht="15.75" thickBot="1" x14ac:dyDescent="0.3">
      <c r="B247"/>
      <c r="C247"/>
      <c r="D247"/>
      <c r="E247"/>
    </row>
    <row r="248" spans="2:5" ht="16.5" thickTop="1" thickBot="1" x14ac:dyDescent="0.3">
      <c r="B248"/>
      <c r="C248"/>
      <c r="D248"/>
      <c r="E248"/>
    </row>
    <row r="249" spans="2:5" ht="15.75" thickTop="1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</sheetData>
  <sheetProtection algorithmName="SHA-512" hashValue="3aPD88sc90I5oeNVNDoTTrpYr8j8eAtRn1QxtwipqH3zd186uHBGya5fEUUislGGRlPYyb1c8sRfkuZYM1errw==" saltValue="bhKs8qjiSoU7ud58yHZhy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579</v>
      </c>
      <c r="B1" s="112"/>
      <c r="G1" s="290"/>
    </row>
    <row r="2" spans="1:15" ht="16.5" thickTop="1" thickBot="1" x14ac:dyDescent="0.3">
      <c r="A2" s="191" t="s">
        <v>3</v>
      </c>
      <c r="B2" s="114">
        <v>210300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310</v>
      </c>
      <c r="B5" s="118" t="s">
        <v>549</v>
      </c>
      <c r="C5" s="118" t="s">
        <v>588</v>
      </c>
      <c r="D5" s="119">
        <v>42937</v>
      </c>
      <c r="E5" s="118">
        <v>2</v>
      </c>
      <c r="F5" s="118">
        <v>2</v>
      </c>
      <c r="G5" s="120">
        <v>78.680000000000007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315</v>
      </c>
      <c r="B6" s="118" t="s">
        <v>548</v>
      </c>
      <c r="C6" s="118" t="s">
        <v>588</v>
      </c>
      <c r="D6" s="119">
        <v>42937</v>
      </c>
      <c r="E6" s="118">
        <v>4</v>
      </c>
      <c r="F6" s="118">
        <v>3</v>
      </c>
      <c r="G6" s="121">
        <v>438.09000000000003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316</v>
      </c>
      <c r="B7" s="118" t="s">
        <v>559</v>
      </c>
      <c r="C7" s="118" t="s">
        <v>588</v>
      </c>
      <c r="D7" s="119">
        <v>42937</v>
      </c>
      <c r="E7" s="118">
        <v>1</v>
      </c>
      <c r="F7" s="118">
        <v>1</v>
      </c>
      <c r="G7" s="121">
        <v>209.85</v>
      </c>
      <c r="H7"/>
      <c r="I7"/>
      <c r="J7"/>
      <c r="K7"/>
      <c r="L7"/>
      <c r="M7"/>
      <c r="N7"/>
      <c r="O7"/>
    </row>
    <row r="8" spans="1:15" s="125" customFormat="1" ht="90" x14ac:dyDescent="0.25">
      <c r="A8" s="117" t="s">
        <v>328</v>
      </c>
      <c r="B8" s="118" t="s">
        <v>250</v>
      </c>
      <c r="C8" s="118" t="s">
        <v>544</v>
      </c>
      <c r="D8" s="119" t="s">
        <v>250</v>
      </c>
      <c r="E8" s="118">
        <v>20</v>
      </c>
      <c r="F8" s="118" t="s">
        <v>250</v>
      </c>
      <c r="G8" s="121">
        <v>0</v>
      </c>
      <c r="H8"/>
      <c r="I8"/>
      <c r="J8"/>
      <c r="K8"/>
      <c r="L8"/>
      <c r="M8"/>
      <c r="N8"/>
      <c r="O8"/>
    </row>
    <row r="9" spans="1:15" s="125" customFormat="1" ht="45" x14ac:dyDescent="0.25">
      <c r="A9" s="117" t="s">
        <v>341</v>
      </c>
      <c r="B9" s="118" t="s">
        <v>575</v>
      </c>
      <c r="C9" s="118" t="s">
        <v>588</v>
      </c>
      <c r="D9" s="119">
        <v>42961</v>
      </c>
      <c r="E9" s="118">
        <v>100</v>
      </c>
      <c r="F9" s="118">
        <v>100</v>
      </c>
      <c r="G9" s="121">
        <v>790</v>
      </c>
      <c r="H9"/>
      <c r="I9"/>
      <c r="J9"/>
      <c r="K9"/>
      <c r="L9"/>
      <c r="M9"/>
      <c r="N9"/>
      <c r="O9"/>
    </row>
    <row r="10" spans="1:15" s="126" customFormat="1" ht="30" x14ac:dyDescent="0.25">
      <c r="A10" s="117" t="s">
        <v>342</v>
      </c>
      <c r="B10" s="118" t="s">
        <v>250</v>
      </c>
      <c r="C10" s="118" t="s">
        <v>572</v>
      </c>
      <c r="D10" s="119" t="s">
        <v>250</v>
      </c>
      <c r="E10" s="118">
        <v>100</v>
      </c>
      <c r="F10" s="118" t="s">
        <v>250</v>
      </c>
      <c r="G10" s="121">
        <v>0</v>
      </c>
      <c r="H10"/>
      <c r="I10"/>
      <c r="J10"/>
      <c r="K10"/>
      <c r="L10"/>
      <c r="M10"/>
      <c r="N10"/>
      <c r="O10"/>
    </row>
    <row r="11" spans="1:15" x14ac:dyDescent="0.25">
      <c r="A11" s="117" t="s">
        <v>344</v>
      </c>
      <c r="B11" s="118" t="s">
        <v>575</v>
      </c>
      <c r="C11" s="118" t="s">
        <v>588</v>
      </c>
      <c r="D11" s="119">
        <v>42961</v>
      </c>
      <c r="E11" s="118">
        <v>20</v>
      </c>
      <c r="F11" s="118">
        <v>20</v>
      </c>
      <c r="G11" s="121">
        <v>86</v>
      </c>
    </row>
    <row r="12" spans="1:15" ht="30.75" thickBot="1" x14ac:dyDescent="0.3">
      <c r="A12" s="117" t="s">
        <v>351</v>
      </c>
      <c r="B12" s="118" t="s">
        <v>552</v>
      </c>
      <c r="C12" s="118" t="s">
        <v>588</v>
      </c>
      <c r="D12" s="119">
        <v>42937</v>
      </c>
      <c r="E12" s="118">
        <v>8</v>
      </c>
      <c r="F12" s="118">
        <v>8</v>
      </c>
      <c r="G12" s="121">
        <v>94.56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1697.1799999999998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ht="15.75" thickBot="1" x14ac:dyDescent="0.3">
      <c r="B233"/>
      <c r="C233"/>
      <c r="D233"/>
      <c r="E233"/>
    </row>
    <row r="234" spans="2:5" ht="16.5" thickTop="1" thickBot="1" x14ac:dyDescent="0.3">
      <c r="B234"/>
      <c r="C234"/>
      <c r="D234"/>
      <c r="E234"/>
    </row>
    <row r="235" spans="2:5" ht="15.75" thickTop="1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ht="15.75" thickBot="1" x14ac:dyDescent="0.3">
      <c r="B238"/>
      <c r="C238"/>
      <c r="D238"/>
      <c r="E238"/>
    </row>
    <row r="239" spans="2:5" ht="16.5" thickTop="1" thickBot="1" x14ac:dyDescent="0.3">
      <c r="B239"/>
      <c r="C239"/>
      <c r="D239"/>
      <c r="E239"/>
    </row>
    <row r="240" spans="2:5" ht="15.75" thickTop="1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</sheetData>
  <sheetProtection algorithmName="SHA-512" hashValue="e25byiOKHzA00BX5Skzhpb0wPEDnRkF6RnQz366zHYLenqHipTzqLPMUrfpcsPx4FayhWqLdfEWZUHHq9OV47Q==" saltValue="M+iuzlFGXA2fuEu6l31qAg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580</v>
      </c>
      <c r="B1" s="112"/>
      <c r="G1" s="290"/>
    </row>
    <row r="2" spans="1:15" ht="16.5" thickTop="1" thickBot="1" x14ac:dyDescent="0.3">
      <c r="A2" s="191" t="s">
        <v>3</v>
      </c>
      <c r="B2" s="114">
        <v>230000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310</v>
      </c>
      <c r="B5" s="118" t="s">
        <v>549</v>
      </c>
      <c r="C5" s="118" t="s">
        <v>588</v>
      </c>
      <c r="D5" s="119">
        <v>42937</v>
      </c>
      <c r="E5" s="118">
        <v>2</v>
      </c>
      <c r="F5" s="118">
        <v>2</v>
      </c>
      <c r="G5" s="120">
        <v>78.680000000000007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318</v>
      </c>
      <c r="B6" s="118" t="s">
        <v>548</v>
      </c>
      <c r="C6" s="118" t="s">
        <v>588</v>
      </c>
      <c r="D6" s="119">
        <v>42937</v>
      </c>
      <c r="E6" s="118">
        <v>2</v>
      </c>
      <c r="F6" s="118">
        <v>1</v>
      </c>
      <c r="G6" s="121">
        <v>68.989999999999995</v>
      </c>
      <c r="H6"/>
      <c r="I6"/>
      <c r="J6"/>
      <c r="K6"/>
      <c r="L6"/>
      <c r="M6"/>
      <c r="N6"/>
      <c r="O6"/>
    </row>
    <row r="7" spans="1:15" s="111" customFormat="1" ht="90" x14ac:dyDescent="0.25">
      <c r="A7" s="117" t="s">
        <v>328</v>
      </c>
      <c r="B7" s="118" t="s">
        <v>550</v>
      </c>
      <c r="C7" s="118" t="s">
        <v>588</v>
      </c>
      <c r="D7" s="119">
        <v>42937</v>
      </c>
      <c r="E7" s="118">
        <v>5</v>
      </c>
      <c r="F7" s="118">
        <v>5</v>
      </c>
      <c r="G7" s="121">
        <v>58.4</v>
      </c>
      <c r="H7"/>
      <c r="I7"/>
      <c r="J7"/>
      <c r="K7"/>
      <c r="L7"/>
      <c r="M7"/>
      <c r="N7"/>
      <c r="O7"/>
    </row>
    <row r="8" spans="1:15" s="125" customFormat="1" ht="30" x14ac:dyDescent="0.25">
      <c r="A8" s="117" t="s">
        <v>336</v>
      </c>
      <c r="B8" s="118" t="s">
        <v>575</v>
      </c>
      <c r="C8" s="118" t="s">
        <v>588</v>
      </c>
      <c r="D8" s="119">
        <v>42961</v>
      </c>
      <c r="E8" s="118">
        <v>10</v>
      </c>
      <c r="F8" s="118">
        <v>10</v>
      </c>
      <c r="G8" s="121">
        <v>38.9</v>
      </c>
      <c r="H8"/>
      <c r="I8"/>
      <c r="J8"/>
      <c r="K8"/>
      <c r="L8"/>
      <c r="M8"/>
      <c r="N8"/>
      <c r="O8"/>
    </row>
    <row r="9" spans="1:15" s="125" customFormat="1" ht="30" x14ac:dyDescent="0.25">
      <c r="A9" s="117" t="s">
        <v>342</v>
      </c>
      <c r="B9" s="118" t="s">
        <v>250</v>
      </c>
      <c r="C9" s="118" t="s">
        <v>572</v>
      </c>
      <c r="D9" s="119" t="s">
        <v>250</v>
      </c>
      <c r="E9" s="118">
        <v>60</v>
      </c>
      <c r="F9" s="118" t="s">
        <v>250</v>
      </c>
      <c r="G9" s="121">
        <v>0</v>
      </c>
      <c r="H9"/>
      <c r="I9"/>
      <c r="J9"/>
      <c r="K9"/>
      <c r="L9"/>
      <c r="M9"/>
      <c r="N9"/>
      <c r="O9"/>
    </row>
    <row r="10" spans="1:15" s="126" customFormat="1" ht="30" x14ac:dyDescent="0.25">
      <c r="A10" s="117" t="s">
        <v>351</v>
      </c>
      <c r="B10" s="118" t="s">
        <v>552</v>
      </c>
      <c r="C10" s="118" t="s">
        <v>588</v>
      </c>
      <c r="D10" s="119">
        <v>42937</v>
      </c>
      <c r="E10" s="118">
        <v>15</v>
      </c>
      <c r="F10" s="118">
        <v>15</v>
      </c>
      <c r="G10" s="121">
        <v>177.3</v>
      </c>
      <c r="H10"/>
      <c r="I10"/>
      <c r="J10"/>
      <c r="K10"/>
      <c r="L10"/>
      <c r="M10"/>
      <c r="N10"/>
      <c r="O10"/>
    </row>
    <row r="11" spans="1:15" ht="45" x14ac:dyDescent="0.25">
      <c r="A11" s="117" t="s">
        <v>423</v>
      </c>
      <c r="B11" s="118" t="s">
        <v>560</v>
      </c>
      <c r="C11" s="118" t="s">
        <v>588</v>
      </c>
      <c r="D11" s="119">
        <v>42937</v>
      </c>
      <c r="E11" s="118">
        <v>10</v>
      </c>
      <c r="F11" s="118">
        <v>10</v>
      </c>
      <c r="G11" s="121">
        <v>33.700000000000003</v>
      </c>
    </row>
    <row r="12" spans="1:15" ht="45.75" thickBot="1" x14ac:dyDescent="0.3">
      <c r="A12" s="117" t="s">
        <v>424</v>
      </c>
      <c r="B12" s="118" t="s">
        <v>560</v>
      </c>
      <c r="C12" s="118" t="s">
        <v>588</v>
      </c>
      <c r="D12" s="119">
        <v>42937</v>
      </c>
      <c r="E12" s="118">
        <v>10</v>
      </c>
      <c r="F12" s="118">
        <v>10</v>
      </c>
      <c r="G12" s="121">
        <v>51.6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507.57000000000005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ht="15.75" thickBot="1" x14ac:dyDescent="0.3">
      <c r="B233"/>
      <c r="C233"/>
      <c r="D233"/>
      <c r="E233"/>
    </row>
    <row r="234" spans="2:5" ht="16.5" thickTop="1" thickBot="1" x14ac:dyDescent="0.3">
      <c r="B234"/>
      <c r="C234"/>
      <c r="D234"/>
      <c r="E234"/>
    </row>
    <row r="235" spans="2:5" ht="15.75" thickTop="1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ht="15.75" thickBot="1" x14ac:dyDescent="0.3">
      <c r="B238"/>
      <c r="C238"/>
      <c r="D238"/>
      <c r="E238"/>
    </row>
    <row r="239" spans="2:5" ht="16.5" thickTop="1" thickBot="1" x14ac:dyDescent="0.3">
      <c r="B239"/>
      <c r="C239"/>
      <c r="D239"/>
      <c r="E239"/>
    </row>
    <row r="240" spans="2:5" ht="15.75" thickTop="1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</sheetData>
  <sheetProtection algorithmName="SHA-512" hashValue="/CZTtwo3KB1F7OdD6Fmj6EkT4mzVIeSm1ZyFqds1lzx2HYb4Qef/n4NEjYTlNi7IIDaQEhP3RyIY4YBY1k4RNA==" saltValue="qRfsYTRc647QRYBPk3EaB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673</v>
      </c>
      <c r="B1" s="112"/>
      <c r="G1" s="290"/>
    </row>
    <row r="2" spans="1:15" ht="16.5" thickTop="1" thickBot="1" x14ac:dyDescent="0.3">
      <c r="A2" s="191" t="s">
        <v>3</v>
      </c>
      <c r="B2" s="114">
        <v>240000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259</v>
      </c>
      <c r="B5" s="118" t="s">
        <v>561</v>
      </c>
      <c r="C5" s="118" t="s">
        <v>588</v>
      </c>
      <c r="D5" s="119">
        <v>42937</v>
      </c>
      <c r="E5" s="118">
        <v>10</v>
      </c>
      <c r="F5" s="118">
        <v>10</v>
      </c>
      <c r="G5" s="120">
        <v>47.400000000000006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262</v>
      </c>
      <c r="B6" s="118" t="s">
        <v>553</v>
      </c>
      <c r="C6" s="118" t="s">
        <v>588</v>
      </c>
      <c r="D6" s="119">
        <v>42937</v>
      </c>
      <c r="E6" s="118">
        <v>5</v>
      </c>
      <c r="F6" s="118">
        <v>5</v>
      </c>
      <c r="G6" s="121">
        <v>45.5</v>
      </c>
      <c r="H6"/>
      <c r="I6"/>
      <c r="J6"/>
      <c r="K6"/>
      <c r="L6"/>
      <c r="M6"/>
      <c r="N6"/>
      <c r="O6"/>
    </row>
    <row r="7" spans="1:15" x14ac:dyDescent="0.25">
      <c r="A7" s="117" t="s">
        <v>262</v>
      </c>
      <c r="B7" s="118" t="s">
        <v>627</v>
      </c>
      <c r="C7" s="118" t="s">
        <v>588</v>
      </c>
      <c r="D7" s="119">
        <v>43039</v>
      </c>
      <c r="E7" s="118">
        <v>5</v>
      </c>
      <c r="F7" s="118">
        <v>3</v>
      </c>
      <c r="G7" s="121">
        <v>27.299999999999997</v>
      </c>
    </row>
    <row r="8" spans="1:15" ht="30" x14ac:dyDescent="0.25">
      <c r="A8" s="117" t="s">
        <v>281</v>
      </c>
      <c r="B8" s="118" t="s">
        <v>250</v>
      </c>
      <c r="C8" s="118" t="s">
        <v>544</v>
      </c>
      <c r="D8" s="119" t="s">
        <v>250</v>
      </c>
      <c r="E8" s="118">
        <v>4</v>
      </c>
      <c r="F8" s="118" t="s">
        <v>250</v>
      </c>
      <c r="G8" s="121">
        <v>0</v>
      </c>
    </row>
    <row r="9" spans="1:15" x14ac:dyDescent="0.25">
      <c r="A9" s="117" t="s">
        <v>286</v>
      </c>
      <c r="B9" s="118" t="s">
        <v>554</v>
      </c>
      <c r="C9" s="118" t="s">
        <v>588</v>
      </c>
      <c r="D9" s="119">
        <v>42937</v>
      </c>
      <c r="E9" s="118">
        <v>10</v>
      </c>
      <c r="F9" s="118">
        <v>10</v>
      </c>
      <c r="G9" s="121">
        <v>53.3</v>
      </c>
    </row>
    <row r="10" spans="1:15" ht="30" x14ac:dyDescent="0.25">
      <c r="A10" s="117" t="s">
        <v>292</v>
      </c>
      <c r="B10" s="118" t="s">
        <v>554</v>
      </c>
      <c r="C10" s="118" t="s">
        <v>588</v>
      </c>
      <c r="D10" s="119">
        <v>42937</v>
      </c>
      <c r="E10" s="118">
        <v>3</v>
      </c>
      <c r="F10" s="118">
        <v>3</v>
      </c>
      <c r="G10" s="121">
        <v>191.04</v>
      </c>
    </row>
    <row r="11" spans="1:15" x14ac:dyDescent="0.25">
      <c r="A11" s="117" t="s">
        <v>313</v>
      </c>
      <c r="B11" s="118" t="s">
        <v>655</v>
      </c>
      <c r="C11" s="118" t="s">
        <v>588</v>
      </c>
      <c r="D11" s="119">
        <v>43039</v>
      </c>
      <c r="E11" s="118">
        <v>1</v>
      </c>
      <c r="F11" s="118">
        <v>1</v>
      </c>
      <c r="G11" s="121">
        <v>152.82</v>
      </c>
    </row>
    <row r="12" spans="1:15" ht="30" x14ac:dyDescent="0.25">
      <c r="A12" s="117" t="s">
        <v>314</v>
      </c>
      <c r="B12" s="118" t="s">
        <v>549</v>
      </c>
      <c r="C12" s="118" t="s">
        <v>588</v>
      </c>
      <c r="D12" s="119">
        <v>42937</v>
      </c>
      <c r="E12" s="118">
        <v>2</v>
      </c>
      <c r="F12" s="118">
        <v>2</v>
      </c>
      <c r="G12" s="121">
        <v>192.66</v>
      </c>
    </row>
    <row r="13" spans="1:15" ht="30" x14ac:dyDescent="0.25">
      <c r="A13" s="117" t="s">
        <v>315</v>
      </c>
      <c r="B13" s="118" t="s">
        <v>548</v>
      </c>
      <c r="C13" s="118" t="s">
        <v>588</v>
      </c>
      <c r="D13" s="119">
        <v>42937</v>
      </c>
      <c r="E13" s="118">
        <v>2</v>
      </c>
      <c r="F13" s="118">
        <v>1</v>
      </c>
      <c r="G13" s="121">
        <v>146.03</v>
      </c>
    </row>
    <row r="14" spans="1:15" ht="30" x14ac:dyDescent="0.25">
      <c r="A14" s="117" t="s">
        <v>316</v>
      </c>
      <c r="B14" s="118" t="s">
        <v>559</v>
      </c>
      <c r="C14" s="118" t="s">
        <v>588</v>
      </c>
      <c r="D14" s="119">
        <v>42937</v>
      </c>
      <c r="E14" s="118">
        <v>2</v>
      </c>
      <c r="F14" s="118">
        <v>2</v>
      </c>
      <c r="G14" s="121">
        <v>419.7</v>
      </c>
    </row>
    <row r="15" spans="1:15" ht="30" x14ac:dyDescent="0.25">
      <c r="A15" s="117" t="s">
        <v>316</v>
      </c>
      <c r="B15" s="118" t="s">
        <v>631</v>
      </c>
      <c r="C15" s="118" t="s">
        <v>588</v>
      </c>
      <c r="D15" s="119">
        <v>43039</v>
      </c>
      <c r="E15" s="118">
        <v>1</v>
      </c>
      <c r="F15" s="118">
        <v>1</v>
      </c>
      <c r="G15" s="121">
        <v>209.85</v>
      </c>
    </row>
    <row r="16" spans="1:15" x14ac:dyDescent="0.25">
      <c r="A16" s="117" t="s">
        <v>317</v>
      </c>
      <c r="B16" s="118" t="s">
        <v>575</v>
      </c>
      <c r="C16" s="118" t="s">
        <v>588</v>
      </c>
      <c r="D16" s="119">
        <v>42961</v>
      </c>
      <c r="E16" s="118">
        <v>2</v>
      </c>
      <c r="F16" s="118">
        <v>2</v>
      </c>
      <c r="G16" s="121">
        <v>83.98</v>
      </c>
    </row>
    <row r="17" spans="1:7" x14ac:dyDescent="0.25">
      <c r="A17" s="117" t="s">
        <v>318</v>
      </c>
      <c r="B17" s="118" t="s">
        <v>548</v>
      </c>
      <c r="C17" s="118" t="s">
        <v>588</v>
      </c>
      <c r="D17" s="119">
        <v>42937</v>
      </c>
      <c r="E17" s="118">
        <v>2</v>
      </c>
      <c r="F17" s="118">
        <v>1</v>
      </c>
      <c r="G17" s="121">
        <v>68.989999999999995</v>
      </c>
    </row>
    <row r="18" spans="1:7" ht="60" x14ac:dyDescent="0.25">
      <c r="A18" s="117" t="s">
        <v>319</v>
      </c>
      <c r="B18" s="118" t="s">
        <v>575</v>
      </c>
      <c r="C18" s="118" t="s">
        <v>587</v>
      </c>
      <c r="D18" s="119">
        <v>42961</v>
      </c>
      <c r="E18" s="118">
        <v>2</v>
      </c>
      <c r="F18" s="118">
        <v>1</v>
      </c>
      <c r="G18" s="121">
        <v>100.78</v>
      </c>
    </row>
    <row r="19" spans="1:7" x14ac:dyDescent="0.25">
      <c r="A19" s="117" t="s">
        <v>330</v>
      </c>
      <c r="B19" s="118" t="s">
        <v>575</v>
      </c>
      <c r="C19" s="118" t="s">
        <v>588</v>
      </c>
      <c r="D19" s="119">
        <v>42961</v>
      </c>
      <c r="E19" s="118">
        <v>6</v>
      </c>
      <c r="F19" s="118">
        <v>6</v>
      </c>
      <c r="G19" s="121">
        <v>69.78</v>
      </c>
    </row>
    <row r="20" spans="1:7" ht="45" x14ac:dyDescent="0.25">
      <c r="A20" s="117" t="s">
        <v>341</v>
      </c>
      <c r="B20" s="118" t="s">
        <v>575</v>
      </c>
      <c r="C20" s="118" t="s">
        <v>588</v>
      </c>
      <c r="D20" s="119">
        <v>42961</v>
      </c>
      <c r="E20" s="118">
        <v>1</v>
      </c>
      <c r="F20" s="118">
        <v>1</v>
      </c>
      <c r="G20" s="121">
        <v>7.9</v>
      </c>
    </row>
    <row r="21" spans="1:7" ht="30" x14ac:dyDescent="0.25">
      <c r="A21" s="117" t="s">
        <v>342</v>
      </c>
      <c r="B21" s="118" t="s">
        <v>250</v>
      </c>
      <c r="C21" s="118" t="s">
        <v>572</v>
      </c>
      <c r="D21" s="119" t="s">
        <v>250</v>
      </c>
      <c r="E21" s="118">
        <v>30</v>
      </c>
      <c r="F21" s="118" t="s">
        <v>250</v>
      </c>
      <c r="G21" s="121">
        <v>0</v>
      </c>
    </row>
    <row r="22" spans="1:7" ht="60" x14ac:dyDescent="0.25">
      <c r="A22" s="117" t="s">
        <v>344</v>
      </c>
      <c r="B22" s="118" t="s">
        <v>575</v>
      </c>
      <c r="C22" s="118" t="s">
        <v>587</v>
      </c>
      <c r="D22" s="119">
        <v>42961</v>
      </c>
      <c r="E22" s="118">
        <v>25</v>
      </c>
      <c r="F22" s="118">
        <v>20</v>
      </c>
      <c r="G22" s="121">
        <v>86</v>
      </c>
    </row>
    <row r="23" spans="1:7" x14ac:dyDescent="0.25">
      <c r="A23" s="117" t="s">
        <v>347</v>
      </c>
      <c r="B23" s="118" t="s">
        <v>548</v>
      </c>
      <c r="C23" s="118" t="s">
        <v>588</v>
      </c>
      <c r="D23" s="119">
        <v>42937</v>
      </c>
      <c r="E23" s="118">
        <v>10</v>
      </c>
      <c r="F23" s="118">
        <v>10</v>
      </c>
      <c r="G23" s="121">
        <v>242.8</v>
      </c>
    </row>
    <row r="24" spans="1:7" ht="30" x14ac:dyDescent="0.25">
      <c r="A24" s="117" t="s">
        <v>351</v>
      </c>
      <c r="B24" s="118" t="s">
        <v>552</v>
      </c>
      <c r="C24" s="118" t="s">
        <v>588</v>
      </c>
      <c r="D24" s="119">
        <v>42937</v>
      </c>
      <c r="E24" s="118">
        <v>10</v>
      </c>
      <c r="F24" s="118">
        <v>10</v>
      </c>
      <c r="G24" s="121">
        <v>118.2</v>
      </c>
    </row>
    <row r="25" spans="1:7" ht="30" x14ac:dyDescent="0.25">
      <c r="A25" s="117" t="s">
        <v>354</v>
      </c>
      <c r="B25" s="118" t="s">
        <v>553</v>
      </c>
      <c r="C25" s="118" t="s">
        <v>588</v>
      </c>
      <c r="D25" s="119">
        <v>42937</v>
      </c>
      <c r="E25" s="118">
        <v>10</v>
      </c>
      <c r="F25" s="118">
        <v>10</v>
      </c>
      <c r="G25" s="121">
        <v>405.09999999999997</v>
      </c>
    </row>
    <row r="26" spans="1:7" x14ac:dyDescent="0.25">
      <c r="A26" s="117" t="s">
        <v>402</v>
      </c>
      <c r="B26" s="118" t="s">
        <v>550</v>
      </c>
      <c r="C26" s="118" t="s">
        <v>588</v>
      </c>
      <c r="D26" s="119">
        <v>42937</v>
      </c>
      <c r="E26" s="118">
        <v>15</v>
      </c>
      <c r="F26" s="118">
        <v>15</v>
      </c>
      <c r="G26" s="121">
        <v>146.1</v>
      </c>
    </row>
    <row r="27" spans="1:7" x14ac:dyDescent="0.25">
      <c r="A27" s="117" t="s">
        <v>402</v>
      </c>
      <c r="B27" s="118" t="s">
        <v>626</v>
      </c>
      <c r="C27" s="118" t="s">
        <v>588</v>
      </c>
      <c r="D27" s="119">
        <v>43039</v>
      </c>
      <c r="E27" s="118">
        <v>15</v>
      </c>
      <c r="F27" s="118">
        <v>15</v>
      </c>
      <c r="G27" s="121">
        <v>146.1</v>
      </c>
    </row>
    <row r="28" spans="1:7" ht="60" x14ac:dyDescent="0.25">
      <c r="A28" s="117" t="s">
        <v>443</v>
      </c>
      <c r="B28" s="118" t="s">
        <v>575</v>
      </c>
      <c r="C28" s="118" t="s">
        <v>587</v>
      </c>
      <c r="D28" s="119">
        <v>42961</v>
      </c>
      <c r="E28" s="118">
        <v>30</v>
      </c>
      <c r="F28" s="118">
        <v>5</v>
      </c>
      <c r="G28" s="121">
        <v>14</v>
      </c>
    </row>
    <row r="29" spans="1:7" x14ac:dyDescent="0.25">
      <c r="A29" s="117" t="s">
        <v>446</v>
      </c>
      <c r="B29" s="118" t="s">
        <v>575</v>
      </c>
      <c r="C29" s="118" t="s">
        <v>588</v>
      </c>
      <c r="D29" s="119">
        <v>42961</v>
      </c>
      <c r="E29" s="118">
        <v>30</v>
      </c>
      <c r="F29" s="118">
        <v>30</v>
      </c>
      <c r="G29" s="121">
        <v>83.399999999999991</v>
      </c>
    </row>
    <row r="30" spans="1:7" ht="30" x14ac:dyDescent="0.25">
      <c r="A30" s="117" t="s">
        <v>433</v>
      </c>
      <c r="B30" s="118" t="s">
        <v>550</v>
      </c>
      <c r="C30" s="118" t="s">
        <v>588</v>
      </c>
      <c r="D30" s="119">
        <v>42937</v>
      </c>
      <c r="E30" s="118">
        <v>10</v>
      </c>
      <c r="F30" s="118">
        <v>10</v>
      </c>
      <c r="G30" s="121">
        <v>450</v>
      </c>
    </row>
    <row r="31" spans="1:7" ht="30" x14ac:dyDescent="0.25">
      <c r="A31" s="117" t="s">
        <v>420</v>
      </c>
      <c r="B31" s="118" t="s">
        <v>575</v>
      </c>
      <c r="C31" s="118" t="s">
        <v>588</v>
      </c>
      <c r="D31" s="119">
        <v>42961</v>
      </c>
      <c r="E31" s="118">
        <v>10</v>
      </c>
      <c r="F31" s="118">
        <v>10</v>
      </c>
      <c r="G31" s="121">
        <v>35.9</v>
      </c>
    </row>
    <row r="32" spans="1:7" ht="45" x14ac:dyDescent="0.25">
      <c r="A32" s="117" t="s">
        <v>423</v>
      </c>
      <c r="B32" s="118" t="s">
        <v>560</v>
      </c>
      <c r="C32" s="118" t="s">
        <v>588</v>
      </c>
      <c r="D32" s="119">
        <v>42937</v>
      </c>
      <c r="E32" s="118">
        <v>10</v>
      </c>
      <c r="F32" s="118">
        <v>10</v>
      </c>
      <c r="G32" s="121">
        <v>33.700000000000003</v>
      </c>
    </row>
    <row r="33" spans="1:7" ht="45.75" thickBot="1" x14ac:dyDescent="0.3">
      <c r="A33" s="117" t="s">
        <v>424</v>
      </c>
      <c r="B33" s="118" t="s">
        <v>560</v>
      </c>
      <c r="C33" s="118" t="s">
        <v>588</v>
      </c>
      <c r="D33" s="119">
        <v>42937</v>
      </c>
      <c r="E33" s="118">
        <v>10</v>
      </c>
      <c r="F33" s="118">
        <v>10</v>
      </c>
      <c r="G33" s="121">
        <v>51.6</v>
      </c>
    </row>
    <row r="34" spans="1:7" ht="16.5" thickTop="1" thickBot="1" x14ac:dyDescent="0.3">
      <c r="A34" s="122" t="s">
        <v>248</v>
      </c>
      <c r="B34" s="97"/>
      <c r="C34" s="97"/>
      <c r="D34" s="97"/>
      <c r="E34" s="97"/>
      <c r="F34" s="123"/>
      <c r="G34" s="124">
        <v>3629.9299999999994</v>
      </c>
    </row>
    <row r="35" spans="1:7" ht="15.75" thickTop="1" x14ac:dyDescent="0.25">
      <c r="B35"/>
      <c r="C35"/>
      <c r="D35"/>
      <c r="E35"/>
    </row>
    <row r="36" spans="1:7" x14ac:dyDescent="0.25">
      <c r="B36"/>
      <c r="C36"/>
      <c r="D36"/>
      <c r="E36"/>
    </row>
    <row r="37" spans="1:7" x14ac:dyDescent="0.25">
      <c r="B37"/>
      <c r="C37"/>
      <c r="D37"/>
      <c r="E37"/>
    </row>
    <row r="38" spans="1:7" x14ac:dyDescent="0.25">
      <c r="B38"/>
      <c r="C38"/>
      <c r="D38"/>
      <c r="E38"/>
    </row>
    <row r="39" spans="1:7" x14ac:dyDescent="0.25">
      <c r="B39"/>
      <c r="C39"/>
      <c r="D39"/>
      <c r="E39"/>
    </row>
    <row r="40" spans="1:7" x14ac:dyDescent="0.25">
      <c r="B40"/>
      <c r="C40"/>
      <c r="D40"/>
      <c r="E40"/>
    </row>
    <row r="41" spans="1:7" x14ac:dyDescent="0.25">
      <c r="B41"/>
      <c r="C41"/>
      <c r="D41"/>
      <c r="E41"/>
    </row>
    <row r="42" spans="1:7" x14ac:dyDescent="0.25">
      <c r="B42"/>
      <c r="C42"/>
      <c r="D42"/>
      <c r="E42"/>
    </row>
    <row r="43" spans="1:7" x14ac:dyDescent="0.25">
      <c r="B43"/>
      <c r="C43"/>
      <c r="D43"/>
      <c r="E43"/>
    </row>
    <row r="44" spans="1:7" x14ac:dyDescent="0.25">
      <c r="B44"/>
      <c r="C44"/>
      <c r="D44"/>
      <c r="E44"/>
    </row>
    <row r="45" spans="1:7" x14ac:dyDescent="0.25">
      <c r="B45"/>
      <c r="C45"/>
      <c r="D45"/>
      <c r="E45"/>
    </row>
    <row r="46" spans="1:7" x14ac:dyDescent="0.25">
      <c r="B46"/>
      <c r="C46"/>
      <c r="D46"/>
      <c r="E46"/>
    </row>
    <row r="47" spans="1:7" x14ac:dyDescent="0.25">
      <c r="B47"/>
      <c r="C47"/>
      <c r="D47"/>
      <c r="E47"/>
    </row>
    <row r="48" spans="1:7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ht="15.75" thickBot="1" x14ac:dyDescent="0.3">
      <c r="B225"/>
      <c r="C225"/>
      <c r="D225"/>
      <c r="E225"/>
    </row>
    <row r="226" spans="2:5" ht="16.5" thickTop="1" thickBot="1" x14ac:dyDescent="0.3">
      <c r="B226"/>
      <c r="C226"/>
      <c r="D226"/>
      <c r="E226"/>
    </row>
    <row r="227" spans="2:5" ht="15.75" thickTop="1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ht="15.75" thickBot="1" x14ac:dyDescent="0.3">
      <c r="B230"/>
      <c r="C230"/>
      <c r="D230"/>
      <c r="E230"/>
    </row>
    <row r="231" spans="2:5" ht="16.5" thickTop="1" thickBot="1" x14ac:dyDescent="0.3">
      <c r="B231"/>
      <c r="C231"/>
      <c r="D231"/>
      <c r="E231"/>
    </row>
    <row r="232" spans="2:5" ht="15.75" thickTop="1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</sheetData>
  <sheetProtection algorithmName="SHA-512" hashValue="mDGeMIrvUfHBQT3mWxHOEiBl03TYJsUwxw3dag8jqzKXJL496/HuHerzxS/EXi+bpzCazC3G7oKgeAa85wtCZg==" saltValue="Ijvd+RWCO8Uh5DAwhJhSgg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624</v>
      </c>
      <c r="B1" s="112"/>
      <c r="G1" s="290"/>
    </row>
    <row r="2" spans="1:15" ht="16.5" thickTop="1" thickBot="1" x14ac:dyDescent="0.3">
      <c r="A2" s="191" t="s">
        <v>3</v>
      </c>
      <c r="B2" s="114">
        <v>240620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313</v>
      </c>
      <c r="B5" s="118" t="s">
        <v>634</v>
      </c>
      <c r="C5" s="118" t="s">
        <v>588</v>
      </c>
      <c r="D5" s="119">
        <v>43063</v>
      </c>
      <c r="E5" s="118">
        <v>1</v>
      </c>
      <c r="F5" s="118">
        <v>1</v>
      </c>
      <c r="G5" s="120">
        <v>152.82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339</v>
      </c>
      <c r="B6" s="118" t="s">
        <v>636</v>
      </c>
      <c r="C6" s="118" t="s">
        <v>588</v>
      </c>
      <c r="D6" s="119">
        <v>43063</v>
      </c>
      <c r="E6" s="118">
        <v>50</v>
      </c>
      <c r="F6" s="118">
        <v>50</v>
      </c>
      <c r="G6" s="121">
        <v>485.50000000000006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343</v>
      </c>
      <c r="B7" s="118" t="s">
        <v>636</v>
      </c>
      <c r="C7" s="118" t="s">
        <v>588</v>
      </c>
      <c r="D7" s="119">
        <v>43063</v>
      </c>
      <c r="E7" s="118">
        <v>200</v>
      </c>
      <c r="F7" s="118">
        <v>200</v>
      </c>
      <c r="G7" s="121">
        <v>819.99999999999989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445</v>
      </c>
      <c r="B8" s="118" t="s">
        <v>636</v>
      </c>
      <c r="C8" s="118" t="s">
        <v>588</v>
      </c>
      <c r="D8" s="119">
        <v>43063</v>
      </c>
      <c r="E8" s="118">
        <v>20</v>
      </c>
      <c r="F8" s="118">
        <v>20</v>
      </c>
      <c r="G8" s="121">
        <v>82.4</v>
      </c>
      <c r="H8"/>
      <c r="I8"/>
      <c r="J8"/>
      <c r="K8"/>
      <c r="L8"/>
      <c r="M8"/>
      <c r="N8"/>
      <c r="O8"/>
    </row>
    <row r="9" spans="1:15" s="125" customFormat="1" ht="30.75" thickBot="1" x14ac:dyDescent="0.3">
      <c r="A9" s="117" t="s">
        <v>442</v>
      </c>
      <c r="B9" s="118" t="s">
        <v>635</v>
      </c>
      <c r="C9" s="118" t="s">
        <v>588</v>
      </c>
      <c r="D9" s="119">
        <v>43063</v>
      </c>
      <c r="E9" s="118">
        <v>20</v>
      </c>
      <c r="F9" s="118">
        <v>20</v>
      </c>
      <c r="G9" s="121">
        <v>570</v>
      </c>
      <c r="H9"/>
      <c r="I9"/>
      <c r="J9"/>
      <c r="K9"/>
      <c r="L9"/>
      <c r="M9"/>
      <c r="N9"/>
      <c r="O9"/>
    </row>
    <row r="10" spans="1:15" s="126" customFormat="1" ht="16.5" thickTop="1" thickBot="1" x14ac:dyDescent="0.3">
      <c r="A10" s="122" t="s">
        <v>248</v>
      </c>
      <c r="B10" s="97"/>
      <c r="C10" s="97"/>
      <c r="D10" s="97"/>
      <c r="E10" s="97"/>
      <c r="F10" s="123"/>
      <c r="G10" s="124">
        <v>2110.7200000000003</v>
      </c>
      <c r="H10"/>
      <c r="I10"/>
      <c r="J10"/>
      <c r="K10"/>
      <c r="L10"/>
      <c r="M10"/>
      <c r="N10"/>
      <c r="O10"/>
    </row>
    <row r="11" spans="1:15" ht="15.75" thickTop="1" x14ac:dyDescent="0.25">
      <c r="B11"/>
      <c r="C11"/>
      <c r="D11"/>
      <c r="E11"/>
    </row>
    <row r="12" spans="1:15" x14ac:dyDescent="0.25">
      <c r="B12"/>
      <c r="C12"/>
      <c r="D12"/>
      <c r="E12"/>
    </row>
    <row r="13" spans="1:15" x14ac:dyDescent="0.25">
      <c r="B13"/>
      <c r="C13"/>
      <c r="D13"/>
      <c r="E13"/>
    </row>
    <row r="14" spans="1:15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ht="15.75" thickBot="1" x14ac:dyDescent="0.3">
      <c r="B33"/>
      <c r="C33"/>
      <c r="D33"/>
      <c r="E33"/>
    </row>
    <row r="34" spans="2:5" ht="16.5" thickTop="1" thickBot="1" x14ac:dyDescent="0.3">
      <c r="B34"/>
      <c r="C34"/>
      <c r="D34"/>
      <c r="E34"/>
    </row>
    <row r="35" spans="2:5" ht="15.75" thickTop="1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ht="15.75" thickBot="1" x14ac:dyDescent="0.3">
      <c r="B242"/>
      <c r="C242"/>
      <c r="D242"/>
      <c r="E242"/>
    </row>
    <row r="243" spans="2:5" ht="16.5" thickTop="1" thickBot="1" x14ac:dyDescent="0.3">
      <c r="B243"/>
      <c r="C243"/>
      <c r="D243"/>
      <c r="E243"/>
    </row>
    <row r="244" spans="2:5" ht="15.75" thickTop="1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ht="15.75" thickBot="1" x14ac:dyDescent="0.3">
      <c r="B247"/>
      <c r="C247"/>
      <c r="D247"/>
      <c r="E247"/>
    </row>
    <row r="248" spans="2:5" ht="16.5" thickTop="1" thickBot="1" x14ac:dyDescent="0.3">
      <c r="B248"/>
      <c r="C248"/>
      <c r="D248"/>
      <c r="E248"/>
    </row>
    <row r="249" spans="2:5" ht="15.75" thickTop="1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  <row r="336" spans="2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</sheetData>
  <sheetProtection algorithmName="SHA-512" hashValue="2v7m139tqet8SN2lxSw0GmZnr6wNTBPkh6n1j48E7Ke5bdXNnnjoAsUePRBSB/gY9eBbGyY5lgHzbJb9poxcaQ==" saltValue="yX5pMlo7Ov+x3KU3ZE6ZE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78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581</v>
      </c>
      <c r="B1" s="112"/>
      <c r="G1" s="290"/>
    </row>
    <row r="2" spans="1:15" ht="16.5" thickTop="1" thickBot="1" x14ac:dyDescent="0.3">
      <c r="A2" s="191" t="s">
        <v>3</v>
      </c>
      <c r="B2" s="114">
        <v>250000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279</v>
      </c>
      <c r="B5" s="118" t="s">
        <v>546</v>
      </c>
      <c r="C5" s="118" t="s">
        <v>588</v>
      </c>
      <c r="D5" s="119">
        <v>42937</v>
      </c>
      <c r="E5" s="118">
        <v>5</v>
      </c>
      <c r="F5" s="118">
        <v>5</v>
      </c>
      <c r="G5" s="120">
        <v>185.5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280</v>
      </c>
      <c r="B6" s="118" t="s">
        <v>554</v>
      </c>
      <c r="C6" s="118" t="s">
        <v>588</v>
      </c>
      <c r="D6" s="119">
        <v>42937</v>
      </c>
      <c r="E6" s="118">
        <v>5</v>
      </c>
      <c r="F6" s="118">
        <v>5</v>
      </c>
      <c r="G6" s="121">
        <v>82.8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283</v>
      </c>
      <c r="B7" s="118" t="s">
        <v>546</v>
      </c>
      <c r="C7" s="118" t="s">
        <v>588</v>
      </c>
      <c r="D7" s="119">
        <v>42937</v>
      </c>
      <c r="E7" s="118">
        <v>5</v>
      </c>
      <c r="F7" s="118">
        <v>5</v>
      </c>
      <c r="G7" s="121">
        <v>205</v>
      </c>
      <c r="H7"/>
      <c r="I7"/>
      <c r="J7"/>
      <c r="K7"/>
      <c r="L7"/>
      <c r="M7"/>
      <c r="N7"/>
      <c r="O7"/>
    </row>
    <row r="8" spans="1:15" s="125" customFormat="1" ht="30" x14ac:dyDescent="0.25">
      <c r="A8" s="117" t="s">
        <v>289</v>
      </c>
      <c r="B8" s="118" t="s">
        <v>633</v>
      </c>
      <c r="C8" s="118" t="s">
        <v>723</v>
      </c>
      <c r="D8" s="119">
        <v>43039</v>
      </c>
      <c r="E8" s="118">
        <v>4</v>
      </c>
      <c r="F8" s="118">
        <v>4</v>
      </c>
      <c r="G8" s="121">
        <v>167.6</v>
      </c>
      <c r="H8"/>
      <c r="I8"/>
      <c r="J8"/>
      <c r="K8"/>
      <c r="L8"/>
      <c r="M8"/>
      <c r="N8"/>
      <c r="O8"/>
    </row>
    <row r="9" spans="1:15" s="125" customFormat="1" ht="30" x14ac:dyDescent="0.25">
      <c r="A9" s="117" t="s">
        <v>291</v>
      </c>
      <c r="B9" s="118" t="s">
        <v>633</v>
      </c>
      <c r="C9" s="118" t="s">
        <v>723</v>
      </c>
      <c r="D9" s="119">
        <v>43039</v>
      </c>
      <c r="E9" s="118">
        <v>3</v>
      </c>
      <c r="F9" s="118">
        <v>3</v>
      </c>
      <c r="G9" s="121">
        <v>192</v>
      </c>
      <c r="H9"/>
      <c r="I9"/>
      <c r="J9"/>
      <c r="K9"/>
      <c r="L9"/>
      <c r="M9"/>
      <c r="N9"/>
      <c r="O9"/>
    </row>
    <row r="10" spans="1:15" s="126" customFormat="1" ht="30" x14ac:dyDescent="0.25">
      <c r="A10" s="117" t="s">
        <v>299</v>
      </c>
      <c r="B10" s="118" t="s">
        <v>250</v>
      </c>
      <c r="C10" s="118" t="s">
        <v>572</v>
      </c>
      <c r="D10" s="119" t="s">
        <v>250</v>
      </c>
      <c r="E10" s="118">
        <v>5</v>
      </c>
      <c r="F10" s="118" t="s">
        <v>250</v>
      </c>
      <c r="G10" s="121">
        <v>0</v>
      </c>
      <c r="H10"/>
      <c r="I10"/>
      <c r="J10"/>
      <c r="K10"/>
      <c r="L10"/>
      <c r="M10"/>
      <c r="N10"/>
      <c r="O10"/>
    </row>
    <row r="11" spans="1:15" ht="60" x14ac:dyDescent="0.25">
      <c r="A11" s="117" t="s">
        <v>310</v>
      </c>
      <c r="B11" s="118" t="s">
        <v>549</v>
      </c>
      <c r="C11" s="118" t="s">
        <v>587</v>
      </c>
      <c r="D11" s="119">
        <v>42937</v>
      </c>
      <c r="E11" s="118">
        <v>10</v>
      </c>
      <c r="F11" s="118">
        <v>9</v>
      </c>
      <c r="G11" s="121">
        <v>354.06000000000006</v>
      </c>
    </row>
    <row r="12" spans="1:15" x14ac:dyDescent="0.25">
      <c r="A12" s="117" t="s">
        <v>313</v>
      </c>
      <c r="B12" s="118" t="s">
        <v>548</v>
      </c>
      <c r="C12" s="118" t="s">
        <v>588</v>
      </c>
      <c r="D12" s="119">
        <v>42937</v>
      </c>
      <c r="E12" s="118">
        <v>1</v>
      </c>
      <c r="F12" s="118">
        <v>1</v>
      </c>
      <c r="G12" s="121">
        <v>152.82</v>
      </c>
    </row>
    <row r="13" spans="1:15" x14ac:dyDescent="0.25">
      <c r="A13" s="117" t="s">
        <v>313</v>
      </c>
      <c r="B13" s="118" t="s">
        <v>655</v>
      </c>
      <c r="C13" s="118" t="s">
        <v>588</v>
      </c>
      <c r="D13" s="119">
        <v>43039</v>
      </c>
      <c r="E13" s="118">
        <v>1</v>
      </c>
      <c r="F13" s="118">
        <v>5</v>
      </c>
      <c r="G13" s="121">
        <v>764.09999999999991</v>
      </c>
    </row>
    <row r="14" spans="1:15" ht="30" x14ac:dyDescent="0.25">
      <c r="A14" s="117" t="s">
        <v>316</v>
      </c>
      <c r="B14" s="118" t="s">
        <v>631</v>
      </c>
      <c r="C14" s="118" t="s">
        <v>588</v>
      </c>
      <c r="D14" s="119">
        <v>43039</v>
      </c>
      <c r="E14" s="118">
        <v>1</v>
      </c>
      <c r="F14" s="118">
        <v>1</v>
      </c>
      <c r="G14" s="121">
        <v>209.85</v>
      </c>
    </row>
    <row r="15" spans="1:15" x14ac:dyDescent="0.25">
      <c r="A15" s="117" t="s">
        <v>318</v>
      </c>
      <c r="B15" s="118" t="s">
        <v>548</v>
      </c>
      <c r="C15" s="118" t="s">
        <v>588</v>
      </c>
      <c r="D15" s="119">
        <v>42937</v>
      </c>
      <c r="E15" s="118">
        <v>2</v>
      </c>
      <c r="F15" s="118">
        <v>1</v>
      </c>
      <c r="G15" s="121">
        <v>68.989999999999995</v>
      </c>
    </row>
    <row r="16" spans="1:15" x14ac:dyDescent="0.25">
      <c r="A16" s="117" t="s">
        <v>318</v>
      </c>
      <c r="B16" s="118" t="s">
        <v>655</v>
      </c>
      <c r="C16" s="118" t="s">
        <v>588</v>
      </c>
      <c r="D16" s="119">
        <v>43039</v>
      </c>
      <c r="E16" s="118">
        <v>2</v>
      </c>
      <c r="F16" s="118">
        <v>5</v>
      </c>
      <c r="G16" s="121">
        <v>344.95</v>
      </c>
    </row>
    <row r="17" spans="1:7" x14ac:dyDescent="0.25">
      <c r="A17" s="117" t="s">
        <v>319</v>
      </c>
      <c r="B17" s="118" t="s">
        <v>575</v>
      </c>
      <c r="C17" s="118" t="s">
        <v>588</v>
      </c>
      <c r="D17" s="119">
        <v>42961</v>
      </c>
      <c r="E17" s="118">
        <v>1</v>
      </c>
      <c r="F17" s="118">
        <v>1</v>
      </c>
      <c r="G17" s="121">
        <v>100.78</v>
      </c>
    </row>
    <row r="18" spans="1:7" ht="90" x14ac:dyDescent="0.25">
      <c r="A18" s="117" t="s">
        <v>328</v>
      </c>
      <c r="B18" s="118" t="s">
        <v>250</v>
      </c>
      <c r="C18" s="118" t="s">
        <v>544</v>
      </c>
      <c r="D18" s="119" t="s">
        <v>250</v>
      </c>
      <c r="E18" s="118">
        <v>10</v>
      </c>
      <c r="F18" s="118" t="s">
        <v>250</v>
      </c>
      <c r="G18" s="121">
        <v>0</v>
      </c>
    </row>
    <row r="19" spans="1:7" ht="45" x14ac:dyDescent="0.25">
      <c r="A19" s="117" t="s">
        <v>341</v>
      </c>
      <c r="B19" s="118" t="s">
        <v>575</v>
      </c>
      <c r="C19" s="118" t="s">
        <v>588</v>
      </c>
      <c r="D19" s="119">
        <v>42961</v>
      </c>
      <c r="E19" s="118">
        <v>10</v>
      </c>
      <c r="F19" s="118">
        <v>10</v>
      </c>
      <c r="G19" s="121">
        <v>79</v>
      </c>
    </row>
    <row r="20" spans="1:7" ht="30" x14ac:dyDescent="0.25">
      <c r="A20" s="117" t="s">
        <v>349</v>
      </c>
      <c r="B20" s="118" t="s">
        <v>250</v>
      </c>
      <c r="C20" s="118" t="s">
        <v>572</v>
      </c>
      <c r="D20" s="119" t="s">
        <v>250</v>
      </c>
      <c r="E20" s="118">
        <v>20</v>
      </c>
      <c r="F20" s="118" t="s">
        <v>250</v>
      </c>
      <c r="G20" s="121">
        <v>0</v>
      </c>
    </row>
    <row r="21" spans="1:7" ht="30" x14ac:dyDescent="0.25">
      <c r="A21" s="117" t="s">
        <v>351</v>
      </c>
      <c r="B21" s="118" t="s">
        <v>630</v>
      </c>
      <c r="C21" s="118" t="s">
        <v>588</v>
      </c>
      <c r="D21" s="119">
        <v>43039</v>
      </c>
      <c r="E21" s="118">
        <v>30</v>
      </c>
      <c r="F21" s="118">
        <v>30</v>
      </c>
      <c r="G21" s="121">
        <v>354.6</v>
      </c>
    </row>
    <row r="22" spans="1:7" ht="30" x14ac:dyDescent="0.25">
      <c r="A22" s="117" t="s">
        <v>352</v>
      </c>
      <c r="B22" s="118" t="s">
        <v>552</v>
      </c>
      <c r="C22" s="118" t="s">
        <v>588</v>
      </c>
      <c r="D22" s="119">
        <v>42937</v>
      </c>
      <c r="E22" s="118">
        <v>50</v>
      </c>
      <c r="F22" s="118">
        <v>50</v>
      </c>
      <c r="G22" s="121">
        <v>660</v>
      </c>
    </row>
    <row r="23" spans="1:7" x14ac:dyDescent="0.25">
      <c r="A23" s="117" t="s">
        <v>358</v>
      </c>
      <c r="B23" s="118" t="s">
        <v>575</v>
      </c>
      <c r="C23" s="118" t="s">
        <v>588</v>
      </c>
      <c r="D23" s="119">
        <v>42961</v>
      </c>
      <c r="E23" s="118">
        <v>10</v>
      </c>
      <c r="F23" s="118">
        <v>10</v>
      </c>
      <c r="G23" s="121">
        <v>25</v>
      </c>
    </row>
    <row r="24" spans="1:7" x14ac:dyDescent="0.25">
      <c r="A24" s="117" t="s">
        <v>359</v>
      </c>
      <c r="B24" s="118" t="s">
        <v>575</v>
      </c>
      <c r="C24" s="118" t="s">
        <v>588</v>
      </c>
      <c r="D24" s="119">
        <v>42961</v>
      </c>
      <c r="E24" s="118">
        <v>10</v>
      </c>
      <c r="F24" s="118">
        <v>10</v>
      </c>
      <c r="G24" s="121">
        <v>27.9</v>
      </c>
    </row>
    <row r="25" spans="1:7" ht="60" x14ac:dyDescent="0.25">
      <c r="A25" s="117" t="s">
        <v>443</v>
      </c>
      <c r="B25" s="118" t="s">
        <v>575</v>
      </c>
      <c r="C25" s="118" t="s">
        <v>587</v>
      </c>
      <c r="D25" s="119">
        <v>42961</v>
      </c>
      <c r="E25" s="118">
        <v>10</v>
      </c>
      <c r="F25" s="118">
        <v>5</v>
      </c>
      <c r="G25" s="121">
        <v>14</v>
      </c>
    </row>
    <row r="26" spans="1:7" x14ac:dyDescent="0.25">
      <c r="A26" s="117" t="s">
        <v>411</v>
      </c>
      <c r="B26" s="118" t="s">
        <v>633</v>
      </c>
      <c r="C26" s="118" t="s">
        <v>723</v>
      </c>
      <c r="D26" s="119">
        <v>43039</v>
      </c>
      <c r="E26" s="118">
        <v>4</v>
      </c>
      <c r="F26" s="118">
        <v>4</v>
      </c>
      <c r="G26" s="121">
        <v>176</v>
      </c>
    </row>
    <row r="27" spans="1:7" ht="30" x14ac:dyDescent="0.25">
      <c r="A27" s="117" t="s">
        <v>433</v>
      </c>
      <c r="B27" s="118" t="s">
        <v>550</v>
      </c>
      <c r="C27" s="118" t="s">
        <v>588</v>
      </c>
      <c r="D27" s="119">
        <v>42937</v>
      </c>
      <c r="E27" s="118">
        <v>10</v>
      </c>
      <c r="F27" s="118">
        <v>10</v>
      </c>
      <c r="G27" s="121">
        <v>450</v>
      </c>
    </row>
    <row r="28" spans="1:7" ht="30" x14ac:dyDescent="0.25">
      <c r="A28" s="117" t="s">
        <v>433</v>
      </c>
      <c r="B28" s="118" t="s">
        <v>626</v>
      </c>
      <c r="C28" s="118" t="s">
        <v>588</v>
      </c>
      <c r="D28" s="119">
        <v>43039</v>
      </c>
      <c r="E28" s="118">
        <v>10</v>
      </c>
      <c r="F28" s="118">
        <v>10</v>
      </c>
      <c r="G28" s="121">
        <v>450</v>
      </c>
    </row>
    <row r="29" spans="1:7" ht="45" x14ac:dyDescent="0.25">
      <c r="A29" s="117" t="s">
        <v>423</v>
      </c>
      <c r="B29" s="118" t="s">
        <v>633</v>
      </c>
      <c r="C29" s="118" t="s">
        <v>588</v>
      </c>
      <c r="D29" s="119">
        <v>43039</v>
      </c>
      <c r="E29" s="118">
        <v>5</v>
      </c>
      <c r="F29" s="118">
        <v>5</v>
      </c>
      <c r="G29" s="121">
        <v>16.850000000000001</v>
      </c>
    </row>
    <row r="30" spans="1:7" ht="45" x14ac:dyDescent="0.25">
      <c r="A30" s="117" t="s">
        <v>424</v>
      </c>
      <c r="B30" s="118" t="s">
        <v>633</v>
      </c>
      <c r="C30" s="118" t="s">
        <v>588</v>
      </c>
      <c r="D30" s="119">
        <v>43039</v>
      </c>
      <c r="E30" s="118">
        <v>5</v>
      </c>
      <c r="F30" s="118">
        <v>5</v>
      </c>
      <c r="G30" s="121">
        <v>25.8</v>
      </c>
    </row>
    <row r="31" spans="1:7" ht="30.75" thickBot="1" x14ac:dyDescent="0.3">
      <c r="A31" s="117" t="s">
        <v>430</v>
      </c>
      <c r="B31" s="118" t="s">
        <v>547</v>
      </c>
      <c r="C31" s="118" t="s">
        <v>591</v>
      </c>
      <c r="D31" s="119">
        <v>42937</v>
      </c>
      <c r="E31" s="118">
        <v>10</v>
      </c>
      <c r="F31" s="118">
        <v>10</v>
      </c>
      <c r="G31" s="121">
        <v>25.7</v>
      </c>
    </row>
    <row r="32" spans="1:7" ht="16.5" thickTop="1" thickBot="1" x14ac:dyDescent="0.3">
      <c r="A32" s="122" t="s">
        <v>248</v>
      </c>
      <c r="B32" s="97"/>
      <c r="C32" s="97"/>
      <c r="D32" s="97"/>
      <c r="E32" s="97"/>
      <c r="F32" s="123"/>
      <c r="G32" s="124">
        <v>5133.3</v>
      </c>
    </row>
    <row r="33" spans="2:5" ht="15.75" thickTop="1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ht="15.75" thickBot="1" x14ac:dyDescent="0.3">
      <c r="B239"/>
      <c r="C239"/>
      <c r="D239"/>
      <c r="E239"/>
    </row>
    <row r="240" spans="2:5" ht="16.5" thickTop="1" thickBot="1" x14ac:dyDescent="0.3">
      <c r="B240"/>
      <c r="C240"/>
      <c r="D240"/>
      <c r="E240"/>
    </row>
    <row r="241" spans="2:5" ht="15.75" thickTop="1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ht="15.75" thickBot="1" x14ac:dyDescent="0.3">
      <c r="B244"/>
      <c r="C244"/>
      <c r="D244"/>
      <c r="E244"/>
    </row>
    <row r="245" spans="2:5" ht="16.5" thickTop="1" thickBot="1" x14ac:dyDescent="0.3">
      <c r="B245"/>
      <c r="C245"/>
      <c r="D245"/>
      <c r="E245"/>
    </row>
    <row r="246" spans="2:5" ht="15.75" thickTop="1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DsvUapLi5kf8mkT7MRM7PFnXWdlBOiVGi/ED+YuZDb4vNOHB+Bk2kg/VG47j4vcIfHWnbiHOT+ef+9McdaxlhQ==" saltValue="DSOX4t+bPM0nnT8hdTokx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89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582</v>
      </c>
      <c r="B1" s="112"/>
      <c r="G1" s="290"/>
    </row>
    <row r="2" spans="1:15" ht="16.5" thickTop="1" thickBot="1" x14ac:dyDescent="0.3">
      <c r="A2" s="191" t="s">
        <v>3</v>
      </c>
      <c r="B2" s="114">
        <v>260300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257</v>
      </c>
      <c r="B5" s="118" t="s">
        <v>575</v>
      </c>
      <c r="C5" s="118" t="s">
        <v>588</v>
      </c>
      <c r="D5" s="119">
        <v>42961</v>
      </c>
      <c r="E5" s="118">
        <v>5</v>
      </c>
      <c r="F5" s="118">
        <v>5</v>
      </c>
      <c r="G5" s="120">
        <v>39.950000000000003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278</v>
      </c>
      <c r="B6" s="118" t="s">
        <v>554</v>
      </c>
      <c r="C6" s="118" t="s">
        <v>588</v>
      </c>
      <c r="D6" s="119">
        <v>42937</v>
      </c>
      <c r="E6" s="118">
        <v>3</v>
      </c>
      <c r="F6" s="118">
        <v>3</v>
      </c>
      <c r="G6" s="121">
        <v>48.06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280</v>
      </c>
      <c r="B7" s="118" t="s">
        <v>554</v>
      </c>
      <c r="C7" s="118" t="s">
        <v>588</v>
      </c>
      <c r="D7" s="119">
        <v>42937</v>
      </c>
      <c r="E7" s="118">
        <v>3</v>
      </c>
      <c r="F7" s="118">
        <v>3</v>
      </c>
      <c r="G7" s="121">
        <v>49.679999999999993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318</v>
      </c>
      <c r="B8" s="118" t="s">
        <v>548</v>
      </c>
      <c r="C8" s="118" t="s">
        <v>588</v>
      </c>
      <c r="D8" s="119">
        <v>42937</v>
      </c>
      <c r="E8" s="118">
        <v>2</v>
      </c>
      <c r="F8" s="118">
        <v>1</v>
      </c>
      <c r="G8" s="121">
        <v>68.989999999999995</v>
      </c>
      <c r="H8"/>
      <c r="I8"/>
      <c r="J8"/>
      <c r="K8"/>
      <c r="L8"/>
      <c r="M8"/>
      <c r="N8"/>
      <c r="O8"/>
    </row>
    <row r="9" spans="1:15" s="125" customFormat="1" x14ac:dyDescent="0.25">
      <c r="A9" s="117" t="s">
        <v>319</v>
      </c>
      <c r="B9" s="118" t="s">
        <v>575</v>
      </c>
      <c r="C9" s="118" t="s">
        <v>588</v>
      </c>
      <c r="D9" s="119">
        <v>42961</v>
      </c>
      <c r="E9" s="118">
        <v>1</v>
      </c>
      <c r="F9" s="118">
        <v>1</v>
      </c>
      <c r="G9" s="121">
        <v>100.78</v>
      </c>
      <c r="H9"/>
      <c r="I9"/>
      <c r="J9"/>
      <c r="K9"/>
      <c r="L9"/>
      <c r="M9"/>
      <c r="N9"/>
      <c r="O9"/>
    </row>
    <row r="10" spans="1:15" s="126" customFormat="1" ht="90" x14ac:dyDescent="0.25">
      <c r="A10" s="117" t="s">
        <v>328</v>
      </c>
      <c r="B10" s="118" t="s">
        <v>250</v>
      </c>
      <c r="C10" s="118" t="s">
        <v>544</v>
      </c>
      <c r="D10" s="119" t="s">
        <v>250</v>
      </c>
      <c r="E10" s="118">
        <v>3</v>
      </c>
      <c r="F10" s="118" t="s">
        <v>250</v>
      </c>
      <c r="G10" s="121">
        <v>0</v>
      </c>
      <c r="H10"/>
      <c r="I10"/>
      <c r="J10"/>
      <c r="K10"/>
      <c r="L10"/>
      <c r="M10"/>
      <c r="N10"/>
      <c r="O10"/>
    </row>
    <row r="11" spans="1:15" x14ac:dyDescent="0.25">
      <c r="A11" s="117" t="s">
        <v>330</v>
      </c>
      <c r="B11" s="118" t="s">
        <v>575</v>
      </c>
      <c r="C11" s="118" t="s">
        <v>588</v>
      </c>
      <c r="D11" s="119">
        <v>42961</v>
      </c>
      <c r="E11" s="118">
        <v>20</v>
      </c>
      <c r="F11" s="118">
        <v>20</v>
      </c>
      <c r="G11" s="121">
        <v>232.60000000000002</v>
      </c>
    </row>
    <row r="12" spans="1:15" ht="30.75" thickBot="1" x14ac:dyDescent="0.3">
      <c r="A12" s="117" t="s">
        <v>352</v>
      </c>
      <c r="B12" s="118" t="s">
        <v>552</v>
      </c>
      <c r="C12" s="118" t="s">
        <v>588</v>
      </c>
      <c r="D12" s="119">
        <v>42937</v>
      </c>
      <c r="E12" s="118">
        <v>6</v>
      </c>
      <c r="F12" s="118">
        <v>6</v>
      </c>
      <c r="G12" s="121">
        <v>79.199999999999989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619.26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ht="15.75" thickBot="1" x14ac:dyDescent="0.3">
      <c r="B18"/>
      <c r="C18"/>
      <c r="D18"/>
      <c r="E18"/>
    </row>
    <row r="19" spans="2:5" ht="16.5" thickTop="1" thickBot="1" x14ac:dyDescent="0.3">
      <c r="B19"/>
      <c r="C19"/>
      <c r="D19"/>
      <c r="E19"/>
    </row>
    <row r="20" spans="2:5" ht="15.75" thickTop="1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YvnQn0bjkTxJNg6Yuf/kzbvAuTsbvYfg+CbxxBhHpvR0csnidvXA80Ah6gFqOWqZhR7bCrPqFYb6cyWjLB7p8Q==" saltValue="gRwEDrJPgZKSkd2OBEJKL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89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583</v>
      </c>
      <c r="B1" s="112"/>
      <c r="G1" s="290"/>
    </row>
    <row r="2" spans="1:15" ht="16.5" thickTop="1" thickBot="1" x14ac:dyDescent="0.3">
      <c r="A2" s="194" t="s">
        <v>3</v>
      </c>
      <c r="B2" s="114">
        <v>280100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281</v>
      </c>
      <c r="B5" s="118" t="s">
        <v>250</v>
      </c>
      <c r="C5" s="118" t="s">
        <v>544</v>
      </c>
      <c r="D5" s="119" t="s">
        <v>250</v>
      </c>
      <c r="E5" s="118">
        <v>6</v>
      </c>
      <c r="F5" s="118" t="s">
        <v>250</v>
      </c>
      <c r="G5" s="120">
        <v>0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310</v>
      </c>
      <c r="B6" s="118" t="s">
        <v>549</v>
      </c>
      <c r="C6" s="118" t="s">
        <v>588</v>
      </c>
      <c r="D6" s="119">
        <v>42937</v>
      </c>
      <c r="E6" s="118">
        <v>2</v>
      </c>
      <c r="F6" s="118">
        <v>2</v>
      </c>
      <c r="G6" s="121">
        <v>78.680000000000007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313</v>
      </c>
      <c r="B7" s="118" t="s">
        <v>548</v>
      </c>
      <c r="C7" s="118" t="s">
        <v>588</v>
      </c>
      <c r="D7" s="119">
        <v>42937</v>
      </c>
      <c r="E7" s="118">
        <v>1</v>
      </c>
      <c r="F7" s="118">
        <v>1</v>
      </c>
      <c r="G7" s="121">
        <v>152.82</v>
      </c>
      <c r="H7"/>
      <c r="I7"/>
      <c r="J7"/>
      <c r="K7"/>
      <c r="L7"/>
      <c r="M7"/>
      <c r="N7"/>
      <c r="O7"/>
    </row>
    <row r="8" spans="1:15" s="125" customFormat="1" ht="60" x14ac:dyDescent="0.25">
      <c r="A8" s="117" t="s">
        <v>319</v>
      </c>
      <c r="B8" s="118" t="s">
        <v>575</v>
      </c>
      <c r="C8" s="118" t="s">
        <v>587</v>
      </c>
      <c r="D8" s="119">
        <v>42961</v>
      </c>
      <c r="E8" s="118">
        <v>2</v>
      </c>
      <c r="F8" s="118">
        <v>1</v>
      </c>
      <c r="G8" s="121">
        <v>100.78</v>
      </c>
      <c r="H8"/>
      <c r="I8"/>
      <c r="J8"/>
      <c r="K8"/>
      <c r="L8"/>
      <c r="M8"/>
      <c r="N8"/>
      <c r="O8"/>
    </row>
    <row r="9" spans="1:15" s="125" customFormat="1" ht="30" x14ac:dyDescent="0.25">
      <c r="A9" s="117" t="s">
        <v>342</v>
      </c>
      <c r="B9" s="118" t="s">
        <v>250</v>
      </c>
      <c r="C9" s="118" t="s">
        <v>572</v>
      </c>
      <c r="D9" s="119" t="s">
        <v>250</v>
      </c>
      <c r="E9" s="118">
        <v>12</v>
      </c>
      <c r="F9" s="118" t="s">
        <v>250</v>
      </c>
      <c r="G9" s="121">
        <v>0</v>
      </c>
      <c r="H9"/>
      <c r="I9"/>
      <c r="J9"/>
      <c r="K9"/>
      <c r="L9"/>
      <c r="M9"/>
      <c r="N9"/>
      <c r="O9"/>
    </row>
    <row r="10" spans="1:15" s="126" customFormat="1" ht="30" x14ac:dyDescent="0.25">
      <c r="A10" s="117" t="s">
        <v>408</v>
      </c>
      <c r="B10" s="118" t="s">
        <v>250</v>
      </c>
      <c r="C10" s="118" t="s">
        <v>544</v>
      </c>
      <c r="D10" s="119" t="s">
        <v>250</v>
      </c>
      <c r="E10" s="118">
        <v>8</v>
      </c>
      <c r="F10" s="118" t="s">
        <v>250</v>
      </c>
      <c r="G10" s="121">
        <v>0</v>
      </c>
      <c r="H10"/>
      <c r="I10"/>
      <c r="J10"/>
      <c r="K10"/>
      <c r="L10"/>
      <c r="M10"/>
      <c r="N10"/>
      <c r="O10"/>
    </row>
    <row r="11" spans="1:15" x14ac:dyDescent="0.25">
      <c r="A11" s="117" t="s">
        <v>415</v>
      </c>
      <c r="B11" s="118" t="s">
        <v>553</v>
      </c>
      <c r="C11" s="118" t="s">
        <v>588</v>
      </c>
      <c r="D11" s="119">
        <v>42937</v>
      </c>
      <c r="E11" s="118">
        <v>2</v>
      </c>
      <c r="F11" s="118">
        <v>2</v>
      </c>
      <c r="G11" s="121">
        <v>148.76</v>
      </c>
    </row>
    <row r="12" spans="1:15" ht="45.75" thickBot="1" x14ac:dyDescent="0.3">
      <c r="A12" s="117" t="s">
        <v>440</v>
      </c>
      <c r="B12" s="118" t="s">
        <v>575</v>
      </c>
      <c r="C12" s="118" t="s">
        <v>588</v>
      </c>
      <c r="D12" s="119">
        <v>42961</v>
      </c>
      <c r="E12" s="118">
        <v>1</v>
      </c>
      <c r="F12" s="118">
        <v>1</v>
      </c>
      <c r="G12" s="121">
        <v>86.4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567.43999999999994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1:5" x14ac:dyDescent="0.25">
      <c r="A17" s="196"/>
      <c r="B17"/>
      <c r="C17"/>
      <c r="D17"/>
      <c r="E17"/>
    </row>
    <row r="18" spans="1:5" x14ac:dyDescent="0.25">
      <c r="B18"/>
      <c r="C18"/>
      <c r="D18"/>
      <c r="E18"/>
    </row>
    <row r="19" spans="1:5" ht="16.5" thickTop="1" thickBot="1" x14ac:dyDescent="0.3">
      <c r="B19"/>
      <c r="C19"/>
      <c r="D19"/>
      <c r="E19"/>
    </row>
    <row r="20" spans="1:5" ht="15.75" thickTop="1" x14ac:dyDescent="0.25">
      <c r="B20"/>
      <c r="C20"/>
      <c r="D20"/>
      <c r="E20"/>
    </row>
    <row r="21" spans="1:5" x14ac:dyDescent="0.25">
      <c r="B21"/>
      <c r="C21"/>
      <c r="D21"/>
      <c r="E21"/>
    </row>
    <row r="22" spans="1:5" x14ac:dyDescent="0.25">
      <c r="B22"/>
      <c r="C22"/>
      <c r="D22"/>
      <c r="E22"/>
    </row>
    <row r="23" spans="1:5" x14ac:dyDescent="0.25">
      <c r="B23"/>
      <c r="C23"/>
      <c r="D23"/>
      <c r="E23"/>
    </row>
    <row r="24" spans="1:5" x14ac:dyDescent="0.25">
      <c r="B24"/>
      <c r="C24"/>
      <c r="D24"/>
      <c r="E24"/>
    </row>
    <row r="25" spans="1:5" x14ac:dyDescent="0.25">
      <c r="B25"/>
      <c r="C25"/>
      <c r="D25"/>
      <c r="E25"/>
    </row>
    <row r="26" spans="1:5" x14ac:dyDescent="0.25">
      <c r="B26"/>
      <c r="C26"/>
      <c r="D26"/>
      <c r="E26"/>
    </row>
    <row r="27" spans="1:5" x14ac:dyDescent="0.25">
      <c r="B27"/>
      <c r="C27"/>
      <c r="D27"/>
      <c r="E27"/>
    </row>
    <row r="28" spans="1:5" x14ac:dyDescent="0.25">
      <c r="B28"/>
      <c r="C28"/>
      <c r="D28"/>
      <c r="E28"/>
    </row>
    <row r="29" spans="1:5" x14ac:dyDescent="0.25">
      <c r="B29"/>
      <c r="C29"/>
      <c r="D29"/>
      <c r="E29"/>
    </row>
    <row r="30" spans="1:5" x14ac:dyDescent="0.25">
      <c r="B30"/>
      <c r="C30"/>
      <c r="D30"/>
      <c r="E30"/>
    </row>
    <row r="31" spans="1:5" x14ac:dyDescent="0.25">
      <c r="B31"/>
      <c r="C31"/>
      <c r="D31"/>
      <c r="E31"/>
    </row>
    <row r="32" spans="1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IcHtbm56QAk2y1a2Jzz4phzp0OI5rGEdzkN/NXbgjUjdE+UnnSa59YB4QZP6CGVWHXbxfKUyjpRdzmekfzF8Ow==" saltValue="q4wMafnzX2sDAqOntfqo2w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89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584</v>
      </c>
      <c r="B1" s="112"/>
      <c r="G1" s="290"/>
    </row>
    <row r="2" spans="1:15" ht="16.5" thickTop="1" thickBot="1" x14ac:dyDescent="0.3">
      <c r="A2" s="191" t="s">
        <v>3</v>
      </c>
      <c r="B2" s="114">
        <v>280400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339</v>
      </c>
      <c r="B5" s="118" t="s">
        <v>646</v>
      </c>
      <c r="C5" s="118" t="s">
        <v>588</v>
      </c>
      <c r="D5" s="119">
        <v>43040</v>
      </c>
      <c r="E5" s="118">
        <v>50</v>
      </c>
      <c r="F5" s="118">
        <v>50</v>
      </c>
      <c r="G5" s="120">
        <v>485.50000000000006</v>
      </c>
      <c r="H5"/>
      <c r="I5"/>
      <c r="J5"/>
      <c r="K5"/>
      <c r="L5"/>
      <c r="M5"/>
      <c r="N5"/>
      <c r="O5"/>
    </row>
    <row r="6" spans="1:15" s="111" customFormat="1" ht="30" x14ac:dyDescent="0.25">
      <c r="A6" s="117" t="s">
        <v>340</v>
      </c>
      <c r="B6" s="118" t="s">
        <v>250</v>
      </c>
      <c r="C6" s="118" t="s">
        <v>572</v>
      </c>
      <c r="D6" s="119" t="s">
        <v>250</v>
      </c>
      <c r="E6" s="118">
        <v>15</v>
      </c>
      <c r="F6" s="118" t="s">
        <v>250</v>
      </c>
      <c r="G6" s="121">
        <v>0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342</v>
      </c>
      <c r="B7" s="118" t="s">
        <v>644</v>
      </c>
      <c r="C7" s="118" t="s">
        <v>588</v>
      </c>
      <c r="D7" s="119">
        <v>43039</v>
      </c>
      <c r="E7" s="118">
        <v>50</v>
      </c>
      <c r="F7" s="118">
        <v>50</v>
      </c>
      <c r="G7" s="121">
        <v>235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343</v>
      </c>
      <c r="B8" s="118" t="s">
        <v>646</v>
      </c>
      <c r="C8" s="118" t="s">
        <v>588</v>
      </c>
      <c r="D8" s="119">
        <v>43040</v>
      </c>
      <c r="E8" s="118">
        <v>40</v>
      </c>
      <c r="F8" s="118">
        <v>40</v>
      </c>
      <c r="G8" s="121">
        <v>164</v>
      </c>
      <c r="H8"/>
      <c r="I8"/>
      <c r="J8"/>
      <c r="K8"/>
      <c r="L8"/>
      <c r="M8"/>
      <c r="N8"/>
      <c r="O8"/>
    </row>
    <row r="9" spans="1:15" s="125" customFormat="1" x14ac:dyDescent="0.25">
      <c r="A9" s="117" t="s">
        <v>344</v>
      </c>
      <c r="B9" s="118" t="s">
        <v>646</v>
      </c>
      <c r="C9" s="118" t="s">
        <v>588</v>
      </c>
      <c r="D9" s="119">
        <v>43040</v>
      </c>
      <c r="E9" s="118">
        <v>40</v>
      </c>
      <c r="F9" s="118">
        <v>40</v>
      </c>
      <c r="G9" s="121">
        <v>172</v>
      </c>
      <c r="H9"/>
      <c r="I9"/>
      <c r="J9"/>
      <c r="K9"/>
      <c r="L9"/>
      <c r="M9"/>
      <c r="N9"/>
      <c r="O9"/>
    </row>
    <row r="10" spans="1:15" s="126" customFormat="1" ht="45" x14ac:dyDescent="0.25">
      <c r="A10" s="117" t="s">
        <v>423</v>
      </c>
      <c r="B10" s="118" t="s">
        <v>645</v>
      </c>
      <c r="C10" s="118" t="s">
        <v>723</v>
      </c>
      <c r="D10" s="119">
        <v>43040</v>
      </c>
      <c r="E10" s="118">
        <v>20</v>
      </c>
      <c r="F10" s="118">
        <v>20</v>
      </c>
      <c r="G10" s="121">
        <v>67.400000000000006</v>
      </c>
      <c r="H10"/>
      <c r="I10"/>
      <c r="J10"/>
      <c r="K10"/>
      <c r="L10"/>
      <c r="M10"/>
      <c r="N10"/>
      <c r="O10"/>
    </row>
    <row r="11" spans="1:15" ht="45" x14ac:dyDescent="0.25">
      <c r="A11" s="117" t="s">
        <v>424</v>
      </c>
      <c r="B11" s="118" t="s">
        <v>645</v>
      </c>
      <c r="C11" s="118" t="s">
        <v>723</v>
      </c>
      <c r="D11" s="119">
        <v>43040</v>
      </c>
      <c r="E11" s="118">
        <v>20</v>
      </c>
      <c r="F11" s="118">
        <v>20</v>
      </c>
      <c r="G11" s="121">
        <v>103.2</v>
      </c>
    </row>
    <row r="12" spans="1:15" ht="15.75" thickBot="1" x14ac:dyDescent="0.3">
      <c r="A12" s="117" t="s">
        <v>431</v>
      </c>
      <c r="B12" s="118" t="s">
        <v>643</v>
      </c>
      <c r="C12" s="118" t="s">
        <v>588</v>
      </c>
      <c r="D12" s="119">
        <v>43040</v>
      </c>
      <c r="E12" s="118">
        <v>40</v>
      </c>
      <c r="F12" s="118">
        <v>40</v>
      </c>
      <c r="G12" s="121">
        <v>88.4</v>
      </c>
    </row>
    <row r="13" spans="1:15" ht="16.5" thickTop="1" thickBot="1" x14ac:dyDescent="0.3">
      <c r="A13" s="122" t="s">
        <v>248</v>
      </c>
      <c r="B13" s="97"/>
      <c r="C13" s="97"/>
      <c r="D13" s="97"/>
      <c r="E13" s="97"/>
      <c r="F13" s="123"/>
      <c r="G13" s="124">
        <v>1315.5000000000002</v>
      </c>
    </row>
    <row r="14" spans="1:15" ht="15.75" thickTop="1" x14ac:dyDescent="0.25">
      <c r="B14"/>
      <c r="C14"/>
      <c r="D14"/>
      <c r="E14"/>
    </row>
    <row r="15" spans="1:15" x14ac:dyDescent="0.25">
      <c r="B15"/>
      <c r="C15"/>
      <c r="D15"/>
      <c r="E15"/>
    </row>
    <row r="16" spans="1:15" x14ac:dyDescent="0.25">
      <c r="B16"/>
      <c r="C16"/>
      <c r="D16"/>
      <c r="E16"/>
    </row>
    <row r="17" spans="2:5" x14ac:dyDescent="0.25">
      <c r="B17"/>
      <c r="C17"/>
      <c r="D17"/>
      <c r="E17"/>
    </row>
    <row r="18" spans="2:5" ht="15.75" thickBot="1" x14ac:dyDescent="0.3">
      <c r="B18"/>
      <c r="C18"/>
      <c r="D18"/>
      <c r="E18"/>
    </row>
    <row r="19" spans="2:5" ht="16.5" thickTop="1" thickBot="1" x14ac:dyDescent="0.3">
      <c r="B19"/>
      <c r="C19"/>
      <c r="D19"/>
      <c r="E19"/>
    </row>
    <row r="20" spans="2:5" ht="15.75" thickTop="1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  <row r="30" spans="2:5" x14ac:dyDescent="0.25">
      <c r="B30"/>
      <c r="C30"/>
      <c r="D30"/>
      <c r="E30"/>
    </row>
    <row r="31" spans="2:5" x14ac:dyDescent="0.25">
      <c r="B31"/>
      <c r="C31"/>
      <c r="D31"/>
      <c r="E31"/>
    </row>
    <row r="32" spans="2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miHQHVmYiE8JpdyNDPAC+yfzmMh+laO7wAsRq62TNeI4zQRAR1oSJrBHfJO+TcGneykcLx09pI58mH+qrC4l4Q==" saltValue="3GP9w7ppCsbKCPcwMlqcc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89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585</v>
      </c>
      <c r="B1" s="112"/>
      <c r="G1" s="290"/>
    </row>
    <row r="2" spans="1:15" ht="16.5" thickTop="1" thickBot="1" x14ac:dyDescent="0.3">
      <c r="A2" s="191" t="s">
        <v>3</v>
      </c>
      <c r="B2" s="192">
        <v>290000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15.75" thickTop="1" x14ac:dyDescent="0.25">
      <c r="A5" s="117" t="s">
        <v>281</v>
      </c>
      <c r="B5" s="118" t="s">
        <v>546</v>
      </c>
      <c r="C5" s="118" t="s">
        <v>588</v>
      </c>
      <c r="D5" s="119">
        <v>42937</v>
      </c>
      <c r="E5" s="118">
        <v>5</v>
      </c>
      <c r="F5" s="118">
        <v>5</v>
      </c>
      <c r="G5" s="120">
        <v>188.5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284</v>
      </c>
      <c r="B6" s="118" t="s">
        <v>554</v>
      </c>
      <c r="C6" s="118" t="s">
        <v>588</v>
      </c>
      <c r="D6" s="119">
        <v>42937</v>
      </c>
      <c r="E6" s="118">
        <v>5</v>
      </c>
      <c r="F6" s="118">
        <v>5</v>
      </c>
      <c r="G6" s="121">
        <v>24.1</v>
      </c>
      <c r="H6"/>
      <c r="I6"/>
      <c r="J6"/>
      <c r="K6"/>
      <c r="L6"/>
      <c r="M6"/>
      <c r="N6"/>
      <c r="O6"/>
    </row>
    <row r="7" spans="1:15" s="111" customFormat="1" ht="30" x14ac:dyDescent="0.25">
      <c r="A7" s="117" t="s">
        <v>310</v>
      </c>
      <c r="B7" s="118"/>
      <c r="C7" s="118"/>
      <c r="D7" s="118"/>
      <c r="E7" s="118"/>
      <c r="F7" s="118"/>
      <c r="G7" s="121">
        <v>196.70000000000002</v>
      </c>
      <c r="H7"/>
      <c r="I7"/>
      <c r="J7"/>
      <c r="K7"/>
      <c r="L7"/>
      <c r="M7"/>
      <c r="N7"/>
      <c r="O7"/>
    </row>
    <row r="8" spans="1:15" s="125" customFormat="1" ht="60" x14ac:dyDescent="0.25">
      <c r="A8" s="117" t="s">
        <v>311</v>
      </c>
      <c r="B8" s="118" t="s">
        <v>549</v>
      </c>
      <c r="C8" s="118" t="s">
        <v>587</v>
      </c>
      <c r="D8" s="119">
        <v>42937</v>
      </c>
      <c r="E8" s="118">
        <v>4</v>
      </c>
      <c r="F8" s="118">
        <v>2</v>
      </c>
      <c r="G8" s="121">
        <v>189.98</v>
      </c>
      <c r="H8"/>
      <c r="I8"/>
      <c r="J8"/>
      <c r="K8"/>
      <c r="L8"/>
      <c r="M8"/>
      <c r="N8"/>
      <c r="O8"/>
    </row>
    <row r="9" spans="1:15" s="125" customFormat="1" x14ac:dyDescent="0.25">
      <c r="A9" s="117" t="s">
        <v>312</v>
      </c>
      <c r="B9" s="118" t="s">
        <v>555</v>
      </c>
      <c r="C9" s="118" t="s">
        <v>588</v>
      </c>
      <c r="D9" s="119">
        <v>42937</v>
      </c>
      <c r="E9" s="118">
        <v>5</v>
      </c>
      <c r="F9" s="118">
        <v>5</v>
      </c>
      <c r="G9" s="121">
        <v>1308.95</v>
      </c>
      <c r="H9"/>
      <c r="I9"/>
      <c r="J9"/>
      <c r="K9"/>
      <c r="L9"/>
      <c r="M9"/>
      <c r="N9"/>
      <c r="O9"/>
    </row>
    <row r="10" spans="1:15" s="126" customFormat="1" x14ac:dyDescent="0.25">
      <c r="A10" s="117" t="s">
        <v>313</v>
      </c>
      <c r="B10" s="118" t="s">
        <v>548</v>
      </c>
      <c r="C10" s="118" t="s">
        <v>588</v>
      </c>
      <c r="D10" s="119">
        <v>42937</v>
      </c>
      <c r="E10" s="118">
        <v>1</v>
      </c>
      <c r="F10" s="118">
        <v>1</v>
      </c>
      <c r="G10" s="121">
        <v>152.82</v>
      </c>
      <c r="H10"/>
      <c r="I10"/>
      <c r="J10"/>
      <c r="K10"/>
      <c r="L10"/>
      <c r="M10"/>
      <c r="N10"/>
      <c r="O10"/>
    </row>
    <row r="11" spans="1:15" ht="30" x14ac:dyDescent="0.25">
      <c r="A11" s="117" t="s">
        <v>315</v>
      </c>
      <c r="B11" s="118" t="s">
        <v>548</v>
      </c>
      <c r="C11" s="118" t="s">
        <v>588</v>
      </c>
      <c r="D11" s="119">
        <v>42937</v>
      </c>
      <c r="E11" s="118">
        <v>1</v>
      </c>
      <c r="F11" s="118">
        <v>1</v>
      </c>
      <c r="G11" s="121">
        <v>146.03</v>
      </c>
    </row>
    <row r="12" spans="1:15" ht="30" x14ac:dyDescent="0.25">
      <c r="A12" s="117" t="s">
        <v>316</v>
      </c>
      <c r="B12" s="118" t="s">
        <v>559</v>
      </c>
      <c r="C12" s="118" t="s">
        <v>588</v>
      </c>
      <c r="D12" s="119">
        <v>42937</v>
      </c>
      <c r="E12" s="118">
        <v>2</v>
      </c>
      <c r="F12" s="118">
        <v>2</v>
      </c>
      <c r="G12" s="121">
        <v>419.7</v>
      </c>
    </row>
    <row r="13" spans="1:15" x14ac:dyDescent="0.25">
      <c r="A13" s="117" t="s">
        <v>318</v>
      </c>
      <c r="B13" s="118" t="s">
        <v>548</v>
      </c>
      <c r="C13" s="118" t="s">
        <v>588</v>
      </c>
      <c r="D13" s="119">
        <v>42937</v>
      </c>
      <c r="E13" s="118">
        <v>3</v>
      </c>
      <c r="F13" s="118">
        <v>2</v>
      </c>
      <c r="G13" s="121">
        <v>137.97999999999999</v>
      </c>
    </row>
    <row r="14" spans="1:15" ht="60" x14ac:dyDescent="0.25">
      <c r="A14" s="117" t="s">
        <v>319</v>
      </c>
      <c r="B14" s="118" t="s">
        <v>575</v>
      </c>
      <c r="C14" s="118" t="s">
        <v>587</v>
      </c>
      <c r="D14" s="119">
        <v>42961</v>
      </c>
      <c r="E14" s="118">
        <v>4</v>
      </c>
      <c r="F14" s="118">
        <v>3</v>
      </c>
      <c r="G14" s="121">
        <v>302.34000000000003</v>
      </c>
    </row>
    <row r="15" spans="1:15" ht="90" x14ac:dyDescent="0.25">
      <c r="A15" s="117" t="s">
        <v>328</v>
      </c>
      <c r="B15" s="118" t="s">
        <v>250</v>
      </c>
      <c r="C15" s="118" t="s">
        <v>544</v>
      </c>
      <c r="D15" s="119" t="s">
        <v>250</v>
      </c>
      <c r="E15" s="118">
        <v>14</v>
      </c>
      <c r="F15" s="118" t="s">
        <v>250</v>
      </c>
      <c r="G15" s="121">
        <v>0</v>
      </c>
    </row>
    <row r="16" spans="1:15" x14ac:dyDescent="0.25">
      <c r="A16" s="117" t="s">
        <v>330</v>
      </c>
      <c r="B16" s="118" t="s">
        <v>575</v>
      </c>
      <c r="C16" s="118" t="s">
        <v>588</v>
      </c>
      <c r="D16" s="119">
        <v>42961</v>
      </c>
      <c r="E16" s="118">
        <v>30</v>
      </c>
      <c r="F16" s="118">
        <v>30</v>
      </c>
      <c r="G16" s="121">
        <v>348.90000000000003</v>
      </c>
    </row>
    <row r="17" spans="1:7" ht="120" x14ac:dyDescent="0.25">
      <c r="A17" s="117" t="s">
        <v>389</v>
      </c>
      <c r="B17" s="118" t="s">
        <v>557</v>
      </c>
      <c r="C17" s="118" t="s">
        <v>588</v>
      </c>
      <c r="D17" s="119">
        <v>42937</v>
      </c>
      <c r="E17" s="118">
        <v>20</v>
      </c>
      <c r="F17" s="118">
        <v>15</v>
      </c>
      <c r="G17" s="121">
        <v>3284.8500000000004</v>
      </c>
    </row>
    <row r="18" spans="1:7" ht="60" x14ac:dyDescent="0.25">
      <c r="A18" s="117" t="s">
        <v>403</v>
      </c>
      <c r="B18" s="118" t="s">
        <v>558</v>
      </c>
      <c r="C18" s="118" t="s">
        <v>588</v>
      </c>
      <c r="D18" s="119">
        <v>42937</v>
      </c>
      <c r="E18" s="118">
        <v>50</v>
      </c>
      <c r="F18" s="118">
        <v>50</v>
      </c>
      <c r="G18" s="121">
        <v>459</v>
      </c>
    </row>
    <row r="19" spans="1:7" ht="30" x14ac:dyDescent="0.25">
      <c r="A19" s="117" t="s">
        <v>408</v>
      </c>
      <c r="B19" s="118" t="s">
        <v>250</v>
      </c>
      <c r="C19" s="118" t="s">
        <v>544</v>
      </c>
      <c r="D19" s="119" t="s">
        <v>250</v>
      </c>
      <c r="E19" s="118">
        <v>10</v>
      </c>
      <c r="F19" s="118" t="s">
        <v>250</v>
      </c>
      <c r="G19" s="121">
        <v>0</v>
      </c>
    </row>
    <row r="20" spans="1:7" ht="30" x14ac:dyDescent="0.25">
      <c r="A20" s="117" t="s">
        <v>415</v>
      </c>
      <c r="B20" s="118" t="s">
        <v>250</v>
      </c>
      <c r="C20" s="118" t="s">
        <v>544</v>
      </c>
      <c r="D20" s="119" t="s">
        <v>250</v>
      </c>
      <c r="E20" s="118">
        <v>20</v>
      </c>
      <c r="F20" s="118" t="s">
        <v>250</v>
      </c>
      <c r="G20" s="121">
        <v>0</v>
      </c>
    </row>
    <row r="21" spans="1:7" ht="30" x14ac:dyDescent="0.25">
      <c r="A21" s="117" t="s">
        <v>409</v>
      </c>
      <c r="B21" s="118" t="s">
        <v>550</v>
      </c>
      <c r="C21" s="118" t="s">
        <v>588</v>
      </c>
      <c r="D21" s="119">
        <v>42937</v>
      </c>
      <c r="E21" s="118">
        <v>5</v>
      </c>
      <c r="F21" s="118">
        <v>5</v>
      </c>
      <c r="G21" s="121">
        <v>34.25</v>
      </c>
    </row>
    <row r="22" spans="1:7" ht="75.75" thickBot="1" x14ac:dyDescent="0.3">
      <c r="A22" s="117" t="s">
        <v>426</v>
      </c>
      <c r="B22" s="118" t="s">
        <v>558</v>
      </c>
      <c r="C22" s="118" t="s">
        <v>587</v>
      </c>
      <c r="D22" s="119">
        <v>42937</v>
      </c>
      <c r="E22" s="118">
        <v>400</v>
      </c>
      <c r="F22" s="118">
        <v>105</v>
      </c>
      <c r="G22" s="121">
        <v>313.95000000000005</v>
      </c>
    </row>
    <row r="23" spans="1:7" ht="16.5" thickTop="1" thickBot="1" x14ac:dyDescent="0.3">
      <c r="A23" s="122" t="s">
        <v>248</v>
      </c>
      <c r="B23" s="97"/>
      <c r="C23" s="97"/>
      <c r="D23" s="97"/>
      <c r="E23" s="97"/>
      <c r="F23" s="123"/>
      <c r="G23" s="124">
        <v>7508.05</v>
      </c>
    </row>
    <row r="24" spans="1:7" ht="15.75" thickTop="1" x14ac:dyDescent="0.25">
      <c r="B24"/>
      <c r="C24"/>
      <c r="D24"/>
      <c r="E24"/>
    </row>
    <row r="25" spans="1:7" x14ac:dyDescent="0.25">
      <c r="B25"/>
      <c r="C25"/>
      <c r="D25"/>
      <c r="E25"/>
    </row>
    <row r="26" spans="1:7" x14ac:dyDescent="0.25">
      <c r="B26"/>
      <c r="C26"/>
      <c r="D26"/>
      <c r="E26"/>
    </row>
    <row r="27" spans="1:7" x14ac:dyDescent="0.25">
      <c r="B27"/>
      <c r="C27"/>
      <c r="D27"/>
      <c r="E27"/>
    </row>
    <row r="28" spans="1:7" x14ac:dyDescent="0.25">
      <c r="B28"/>
      <c r="C28"/>
      <c r="D28"/>
      <c r="E28"/>
    </row>
    <row r="29" spans="1:7" x14ac:dyDescent="0.25">
      <c r="B29"/>
      <c r="C29"/>
      <c r="D29"/>
      <c r="E29"/>
    </row>
    <row r="30" spans="1:7" x14ac:dyDescent="0.25">
      <c r="B30"/>
      <c r="C30"/>
      <c r="D30"/>
      <c r="E30"/>
    </row>
    <row r="31" spans="1:7" x14ac:dyDescent="0.25">
      <c r="B31"/>
      <c r="C31"/>
      <c r="D31"/>
      <c r="E31"/>
    </row>
    <row r="32" spans="1:7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W0WSnvm2mdVIDhIWpyworah3/IzisgFLaFrVhObwXuTplk4YXS2V4mcymRhiI7r0RJb4Jl/UG3sVbAMQfCefpQ==" saltValue="pkhJKs2DeIGm3IB/SNu7g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89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671</v>
      </c>
      <c r="B1" s="112"/>
      <c r="G1" s="290"/>
    </row>
    <row r="2" spans="1:15" ht="16.5" thickTop="1" thickBot="1" x14ac:dyDescent="0.3">
      <c r="A2" s="191" t="s">
        <v>3</v>
      </c>
      <c r="B2" s="114">
        <v>300000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258</v>
      </c>
      <c r="B5" s="118" t="s">
        <v>654</v>
      </c>
      <c r="C5" s="118" t="s">
        <v>588</v>
      </c>
      <c r="D5" s="119">
        <v>43039</v>
      </c>
      <c r="E5" s="118">
        <v>2</v>
      </c>
      <c r="F5" s="118">
        <v>2</v>
      </c>
      <c r="G5" s="120">
        <v>440</v>
      </c>
      <c r="H5"/>
      <c r="I5"/>
      <c r="J5"/>
      <c r="K5"/>
      <c r="L5"/>
      <c r="M5"/>
      <c r="N5"/>
      <c r="O5"/>
    </row>
    <row r="6" spans="1:15" s="111" customFormat="1" ht="45" x14ac:dyDescent="0.25">
      <c r="A6" s="117" t="s">
        <v>270</v>
      </c>
      <c r="B6" s="118" t="s">
        <v>653</v>
      </c>
      <c r="C6" s="118" t="s">
        <v>588</v>
      </c>
      <c r="D6" s="119">
        <v>43039</v>
      </c>
      <c r="E6" s="118">
        <v>2</v>
      </c>
      <c r="F6" s="118">
        <v>2</v>
      </c>
      <c r="G6" s="121">
        <v>46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286</v>
      </c>
      <c r="B7" s="118" t="s">
        <v>629</v>
      </c>
      <c r="C7" s="118" t="s">
        <v>588</v>
      </c>
      <c r="D7" s="119">
        <v>43039</v>
      </c>
      <c r="E7" s="118">
        <v>20</v>
      </c>
      <c r="F7" s="118">
        <v>20</v>
      </c>
      <c r="G7" s="121">
        <v>106.6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290</v>
      </c>
      <c r="B8" s="118" t="s">
        <v>629</v>
      </c>
      <c r="C8" s="118" t="s">
        <v>588</v>
      </c>
      <c r="D8" s="119">
        <v>43039</v>
      </c>
      <c r="E8" s="118">
        <v>5</v>
      </c>
      <c r="F8" s="118">
        <v>5</v>
      </c>
      <c r="G8" s="121">
        <v>115.39999999999999</v>
      </c>
      <c r="H8"/>
      <c r="I8"/>
      <c r="J8"/>
      <c r="K8"/>
      <c r="L8"/>
      <c r="M8"/>
      <c r="N8"/>
      <c r="O8"/>
    </row>
    <row r="9" spans="1:15" s="125" customFormat="1" ht="30" x14ac:dyDescent="0.25">
      <c r="A9" s="117" t="s">
        <v>292</v>
      </c>
      <c r="B9" s="118" t="s">
        <v>629</v>
      </c>
      <c r="C9" s="118" t="s">
        <v>588</v>
      </c>
      <c r="D9" s="119">
        <v>43039</v>
      </c>
      <c r="E9" s="118">
        <v>10</v>
      </c>
      <c r="F9" s="118">
        <v>10</v>
      </c>
      <c r="G9" s="121">
        <v>636.79999999999995</v>
      </c>
      <c r="H9"/>
      <c r="I9"/>
      <c r="J9"/>
      <c r="K9"/>
      <c r="L9"/>
      <c r="M9"/>
      <c r="N9"/>
      <c r="O9"/>
    </row>
    <row r="10" spans="1:15" s="126" customFormat="1" x14ac:dyDescent="0.25">
      <c r="A10" s="117" t="s">
        <v>293</v>
      </c>
      <c r="B10" s="118" t="s">
        <v>633</v>
      </c>
      <c r="C10" s="118" t="s">
        <v>723</v>
      </c>
      <c r="D10" s="119">
        <v>43039</v>
      </c>
      <c r="E10" s="118">
        <v>5</v>
      </c>
      <c r="F10" s="118">
        <v>5</v>
      </c>
      <c r="G10" s="121">
        <v>320</v>
      </c>
      <c r="H10"/>
      <c r="I10"/>
      <c r="J10"/>
      <c r="K10"/>
      <c r="L10"/>
      <c r="M10"/>
      <c r="N10"/>
      <c r="O10"/>
    </row>
    <row r="11" spans="1:15" ht="30" x14ac:dyDescent="0.25">
      <c r="A11" s="117" t="s">
        <v>294</v>
      </c>
      <c r="B11" s="118" t="s">
        <v>629</v>
      </c>
      <c r="C11" s="118" t="s">
        <v>588</v>
      </c>
      <c r="D11" s="119">
        <v>43039</v>
      </c>
      <c r="E11" s="118">
        <v>5</v>
      </c>
      <c r="F11" s="118">
        <v>5</v>
      </c>
      <c r="G11" s="121">
        <v>409.54999999999995</v>
      </c>
    </row>
    <row r="12" spans="1:15" x14ac:dyDescent="0.25">
      <c r="A12" s="117" t="s">
        <v>302</v>
      </c>
      <c r="B12" s="118" t="s">
        <v>626</v>
      </c>
      <c r="C12" s="118" t="s">
        <v>588</v>
      </c>
      <c r="D12" s="119">
        <v>43039</v>
      </c>
      <c r="E12" s="118">
        <v>5</v>
      </c>
      <c r="F12" s="118">
        <v>5</v>
      </c>
      <c r="G12" s="121">
        <v>137.89999999999998</v>
      </c>
    </row>
    <row r="13" spans="1:15" x14ac:dyDescent="0.25">
      <c r="A13" s="117" t="s">
        <v>313</v>
      </c>
      <c r="B13" s="118" t="s">
        <v>655</v>
      </c>
      <c r="C13" s="118" t="s">
        <v>588</v>
      </c>
      <c r="D13" s="119">
        <v>43039</v>
      </c>
      <c r="E13" s="118">
        <v>5</v>
      </c>
      <c r="F13" s="118">
        <v>5</v>
      </c>
      <c r="G13" s="121">
        <v>764.09999999999991</v>
      </c>
    </row>
    <row r="14" spans="1:15" x14ac:dyDescent="0.25">
      <c r="A14" s="117" t="s">
        <v>347</v>
      </c>
      <c r="B14" s="118" t="s">
        <v>655</v>
      </c>
      <c r="C14" s="118" t="s">
        <v>588</v>
      </c>
      <c r="D14" s="119">
        <v>43039</v>
      </c>
      <c r="E14" s="118">
        <v>10</v>
      </c>
      <c r="F14" s="118">
        <v>10</v>
      </c>
      <c r="G14" s="121">
        <v>242.8</v>
      </c>
    </row>
    <row r="15" spans="1:15" ht="30" x14ac:dyDescent="0.25">
      <c r="A15" s="117" t="s">
        <v>354</v>
      </c>
      <c r="B15" s="118" t="s">
        <v>627</v>
      </c>
      <c r="C15" s="118" t="s">
        <v>588</v>
      </c>
      <c r="D15" s="119">
        <v>43039</v>
      </c>
      <c r="E15" s="118">
        <v>10</v>
      </c>
      <c r="F15" s="118">
        <v>10</v>
      </c>
      <c r="G15" s="121">
        <v>405.09999999999997</v>
      </c>
    </row>
    <row r="16" spans="1:15" x14ac:dyDescent="0.25">
      <c r="A16" s="117" t="s">
        <v>411</v>
      </c>
      <c r="B16" s="118" t="s">
        <v>633</v>
      </c>
      <c r="C16" s="118" t="s">
        <v>723</v>
      </c>
      <c r="D16" s="119">
        <v>43039</v>
      </c>
      <c r="E16" s="118">
        <v>5</v>
      </c>
      <c r="F16" s="118">
        <v>5</v>
      </c>
      <c r="G16" s="121">
        <v>220</v>
      </c>
    </row>
    <row r="17" spans="1:7" ht="30.75" thickBot="1" x14ac:dyDescent="0.3">
      <c r="A17" s="117" t="s">
        <v>409</v>
      </c>
      <c r="B17" s="118" t="s">
        <v>626</v>
      </c>
      <c r="C17" s="118" t="s">
        <v>588</v>
      </c>
      <c r="D17" s="119">
        <v>43039</v>
      </c>
      <c r="E17" s="118">
        <v>20</v>
      </c>
      <c r="F17" s="118">
        <v>20</v>
      </c>
      <c r="G17" s="121">
        <v>137</v>
      </c>
    </row>
    <row r="18" spans="1:7" ht="16.5" thickTop="1" thickBot="1" x14ac:dyDescent="0.3">
      <c r="A18" s="122" t="s">
        <v>248</v>
      </c>
      <c r="B18" s="97"/>
      <c r="C18" s="97"/>
      <c r="D18" s="97"/>
      <c r="E18" s="97"/>
      <c r="F18" s="123"/>
      <c r="G18" s="124">
        <v>3981.25</v>
      </c>
    </row>
    <row r="19" spans="1:7" ht="15.75" thickTop="1" x14ac:dyDescent="0.25">
      <c r="B19"/>
      <c r="C19"/>
      <c r="D19"/>
      <c r="E19"/>
    </row>
    <row r="20" spans="1:7" ht="15.75" thickTop="1" x14ac:dyDescent="0.25">
      <c r="B20"/>
      <c r="C20"/>
      <c r="D20"/>
      <c r="E20"/>
    </row>
    <row r="21" spans="1:7" x14ac:dyDescent="0.25">
      <c r="B21"/>
      <c r="C21"/>
      <c r="D21"/>
      <c r="E21"/>
    </row>
    <row r="22" spans="1:7" x14ac:dyDescent="0.25">
      <c r="B22"/>
      <c r="C22"/>
      <c r="D22"/>
      <c r="E22"/>
    </row>
    <row r="23" spans="1:7" x14ac:dyDescent="0.25">
      <c r="B23"/>
      <c r="C23"/>
      <c r="D23"/>
      <c r="E23"/>
    </row>
    <row r="24" spans="1:7" x14ac:dyDescent="0.25">
      <c r="B24"/>
      <c r="C24"/>
      <c r="D24"/>
      <c r="E24"/>
    </row>
    <row r="25" spans="1:7" x14ac:dyDescent="0.25">
      <c r="B25"/>
      <c r="C25"/>
      <c r="D25"/>
      <c r="E25"/>
    </row>
    <row r="26" spans="1:7" x14ac:dyDescent="0.25">
      <c r="B26"/>
      <c r="C26"/>
      <c r="D26"/>
      <c r="E26"/>
    </row>
    <row r="27" spans="1:7" x14ac:dyDescent="0.25">
      <c r="B27"/>
      <c r="C27"/>
      <c r="D27"/>
      <c r="E27"/>
    </row>
    <row r="28" spans="1:7" x14ac:dyDescent="0.25">
      <c r="B28"/>
      <c r="C28"/>
      <c r="D28"/>
      <c r="E28"/>
    </row>
    <row r="29" spans="1:7" x14ac:dyDescent="0.25">
      <c r="B29"/>
      <c r="C29"/>
      <c r="D29"/>
      <c r="E29"/>
    </row>
    <row r="30" spans="1:7" x14ac:dyDescent="0.25">
      <c r="B30"/>
      <c r="C30"/>
      <c r="D30"/>
      <c r="E30"/>
    </row>
    <row r="31" spans="1:7" x14ac:dyDescent="0.25">
      <c r="B31"/>
      <c r="C31"/>
      <c r="D31"/>
      <c r="E31"/>
    </row>
    <row r="32" spans="1:7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jWzX5bX8aX2IYeYJ6benoMYF+8vPKIVcmHk9AUYTcPewu6c5N2DaBC/WAK/gUtmq3FF96AUvdwjr916iFTvmog==" saltValue="FE33oJl0w3fl/U4YcEFQrg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selection activeCell="C4" sqref="C4"/>
    </sheetView>
  </sheetViews>
  <sheetFormatPr defaultRowHeight="15" x14ac:dyDescent="0.25"/>
  <cols>
    <col min="1" max="1" width="63.28515625" customWidth="1"/>
    <col min="2" max="2" width="16.28515625" style="189" customWidth="1"/>
    <col min="3" max="3" width="29.28515625" style="113" customWidth="1"/>
    <col min="4" max="4" width="14.7109375" style="96" customWidth="1"/>
    <col min="5" max="5" width="19.7109375" style="96" customWidth="1"/>
    <col min="6" max="6" width="16.7109375" customWidth="1"/>
    <col min="7" max="7" width="18.140625" customWidth="1"/>
    <col min="8" max="8" width="16.42578125" customWidth="1"/>
  </cols>
  <sheetData>
    <row r="1" spans="1:15" ht="21" customHeight="1" thickBot="1" x14ac:dyDescent="0.3">
      <c r="A1" s="94" t="s">
        <v>586</v>
      </c>
      <c r="B1" s="112"/>
      <c r="G1" s="290"/>
    </row>
    <row r="2" spans="1:15" ht="16.5" thickTop="1" thickBot="1" x14ac:dyDescent="0.3">
      <c r="A2" s="191" t="s">
        <v>3</v>
      </c>
      <c r="B2" s="114">
        <v>400000</v>
      </c>
      <c r="G2" s="290"/>
    </row>
    <row r="3" spans="1:15" ht="26.25" customHeight="1" thickTop="1" thickBot="1" x14ac:dyDescent="0.3">
      <c r="G3" s="291"/>
    </row>
    <row r="4" spans="1:15" s="95" customFormat="1" ht="31.5" thickTop="1" thickBot="1" x14ac:dyDescent="0.3">
      <c r="A4" s="128" t="s">
        <v>6</v>
      </c>
      <c r="B4" s="129" t="s">
        <v>11</v>
      </c>
      <c r="C4" s="129" t="s">
        <v>16</v>
      </c>
      <c r="D4" s="130" t="s">
        <v>10</v>
      </c>
      <c r="E4" s="129" t="s">
        <v>7</v>
      </c>
      <c r="F4" s="129" t="s">
        <v>12</v>
      </c>
      <c r="G4" s="116" t="s">
        <v>252</v>
      </c>
      <c r="H4"/>
      <c r="I4"/>
      <c r="J4"/>
      <c r="K4"/>
      <c r="L4"/>
      <c r="M4"/>
      <c r="N4"/>
      <c r="O4"/>
    </row>
    <row r="5" spans="1:15" s="111" customFormat="1" ht="30.75" thickTop="1" x14ac:dyDescent="0.25">
      <c r="A5" s="117" t="s">
        <v>276</v>
      </c>
      <c r="B5" s="118" t="s">
        <v>554</v>
      </c>
      <c r="C5" s="118" t="s">
        <v>588</v>
      </c>
      <c r="D5" s="119">
        <v>42937</v>
      </c>
      <c r="E5" s="118">
        <v>1</v>
      </c>
      <c r="F5" s="118">
        <v>1</v>
      </c>
      <c r="G5" s="120">
        <v>52.67</v>
      </c>
      <c r="H5"/>
      <c r="I5"/>
      <c r="J5"/>
      <c r="K5"/>
      <c r="L5"/>
      <c r="M5"/>
      <c r="N5"/>
      <c r="O5"/>
    </row>
    <row r="6" spans="1:15" s="111" customFormat="1" x14ac:dyDescent="0.25">
      <c r="A6" s="117" t="s">
        <v>278</v>
      </c>
      <c r="B6" s="118" t="s">
        <v>554</v>
      </c>
      <c r="C6" s="118" t="s">
        <v>588</v>
      </c>
      <c r="D6" s="119">
        <v>42937</v>
      </c>
      <c r="E6" s="118">
        <v>10</v>
      </c>
      <c r="F6" s="118">
        <v>10</v>
      </c>
      <c r="G6" s="121">
        <v>160.19999999999999</v>
      </c>
      <c r="H6"/>
      <c r="I6"/>
      <c r="J6"/>
      <c r="K6"/>
      <c r="L6"/>
      <c r="M6"/>
      <c r="N6"/>
      <c r="O6"/>
    </row>
    <row r="7" spans="1:15" s="111" customFormat="1" x14ac:dyDescent="0.25">
      <c r="A7" s="117" t="s">
        <v>279</v>
      </c>
      <c r="B7" s="118" t="s">
        <v>546</v>
      </c>
      <c r="C7" s="118" t="s">
        <v>588</v>
      </c>
      <c r="D7" s="119">
        <v>42937</v>
      </c>
      <c r="E7" s="118">
        <v>10</v>
      </c>
      <c r="F7" s="118">
        <v>10</v>
      </c>
      <c r="G7" s="121">
        <v>371</v>
      </c>
      <c r="H7"/>
      <c r="I7"/>
      <c r="J7"/>
      <c r="K7"/>
      <c r="L7"/>
      <c r="M7"/>
      <c r="N7"/>
      <c r="O7"/>
    </row>
    <row r="8" spans="1:15" s="125" customFormat="1" x14ac:dyDescent="0.25">
      <c r="A8" s="117" t="s">
        <v>280</v>
      </c>
      <c r="B8" s="118" t="s">
        <v>554</v>
      </c>
      <c r="C8" s="118" t="s">
        <v>588</v>
      </c>
      <c r="D8" s="119">
        <v>42937</v>
      </c>
      <c r="E8" s="118">
        <v>10</v>
      </c>
      <c r="F8" s="118">
        <v>10</v>
      </c>
      <c r="G8" s="121">
        <v>165.6</v>
      </c>
      <c r="H8"/>
      <c r="I8"/>
      <c r="J8"/>
      <c r="K8"/>
      <c r="L8"/>
      <c r="M8"/>
      <c r="N8"/>
      <c r="O8"/>
    </row>
    <row r="9" spans="1:15" s="125" customFormat="1" x14ac:dyDescent="0.25">
      <c r="A9" s="117" t="s">
        <v>281</v>
      </c>
      <c r="B9" s="118" t="s">
        <v>546</v>
      </c>
      <c r="C9" s="118" t="s">
        <v>588</v>
      </c>
      <c r="D9" s="119">
        <v>42937</v>
      </c>
      <c r="E9" s="118">
        <v>10</v>
      </c>
      <c r="F9" s="118">
        <v>5</v>
      </c>
      <c r="G9" s="121">
        <v>188.5</v>
      </c>
      <c r="H9"/>
      <c r="I9"/>
      <c r="J9"/>
      <c r="K9"/>
      <c r="L9"/>
      <c r="M9"/>
      <c r="N9"/>
      <c r="O9"/>
    </row>
    <row r="10" spans="1:15" s="126" customFormat="1" x14ac:dyDescent="0.25">
      <c r="A10" s="117" t="s">
        <v>282</v>
      </c>
      <c r="B10" s="118" t="s">
        <v>554</v>
      </c>
      <c r="C10" s="118" t="s">
        <v>588</v>
      </c>
      <c r="D10" s="119">
        <v>42937</v>
      </c>
      <c r="E10" s="118">
        <v>10</v>
      </c>
      <c r="F10" s="118">
        <v>10</v>
      </c>
      <c r="G10" s="121">
        <v>174.5</v>
      </c>
      <c r="H10"/>
      <c r="I10"/>
      <c r="J10"/>
      <c r="K10"/>
      <c r="L10"/>
      <c r="M10"/>
      <c r="N10"/>
      <c r="O10"/>
    </row>
    <row r="11" spans="1:15" x14ac:dyDescent="0.25">
      <c r="A11" s="117" t="s">
        <v>283</v>
      </c>
      <c r="B11" s="118" t="s">
        <v>546</v>
      </c>
      <c r="C11" s="118" t="s">
        <v>588</v>
      </c>
      <c r="D11" s="119">
        <v>42937</v>
      </c>
      <c r="E11" s="118">
        <v>10</v>
      </c>
      <c r="F11" s="118">
        <v>10</v>
      </c>
      <c r="G11" s="121">
        <v>410</v>
      </c>
    </row>
    <row r="12" spans="1:15" x14ac:dyDescent="0.25">
      <c r="A12" s="117" t="s">
        <v>284</v>
      </c>
      <c r="B12" s="118" t="s">
        <v>554</v>
      </c>
      <c r="C12" s="118" t="s">
        <v>588</v>
      </c>
      <c r="D12" s="119">
        <v>42937</v>
      </c>
      <c r="E12" s="118">
        <v>10</v>
      </c>
      <c r="F12" s="118">
        <v>10</v>
      </c>
      <c r="G12" s="121">
        <v>48.2</v>
      </c>
    </row>
    <row r="13" spans="1:15" ht="30" x14ac:dyDescent="0.25">
      <c r="A13" s="117" t="s">
        <v>295</v>
      </c>
      <c r="B13" s="118" t="s">
        <v>556</v>
      </c>
      <c r="C13" s="118" t="s">
        <v>588</v>
      </c>
      <c r="D13" s="119">
        <v>42937</v>
      </c>
      <c r="E13" s="118">
        <v>10</v>
      </c>
      <c r="F13" s="118">
        <v>10</v>
      </c>
      <c r="G13" s="121">
        <v>2174.6999999999998</v>
      </c>
    </row>
    <row r="14" spans="1:15" ht="30" x14ac:dyDescent="0.25">
      <c r="A14" s="117" t="s">
        <v>296</v>
      </c>
      <c r="B14" s="118" t="s">
        <v>556</v>
      </c>
      <c r="C14" s="118" t="s">
        <v>588</v>
      </c>
      <c r="D14" s="119">
        <v>42937</v>
      </c>
      <c r="E14" s="118">
        <v>10</v>
      </c>
      <c r="F14" s="118">
        <v>10</v>
      </c>
      <c r="G14" s="121">
        <v>1990</v>
      </c>
    </row>
    <row r="15" spans="1:15" ht="30" x14ac:dyDescent="0.25">
      <c r="A15" s="117" t="s">
        <v>311</v>
      </c>
      <c r="B15" s="118" t="s">
        <v>250</v>
      </c>
      <c r="C15" s="118" t="s">
        <v>544</v>
      </c>
      <c r="D15" s="119" t="s">
        <v>250</v>
      </c>
      <c r="E15" s="118">
        <v>1</v>
      </c>
      <c r="F15" s="118" t="s">
        <v>250</v>
      </c>
      <c r="G15" s="121">
        <v>0</v>
      </c>
    </row>
    <row r="16" spans="1:15" x14ac:dyDescent="0.25">
      <c r="A16" s="117" t="s">
        <v>312</v>
      </c>
      <c r="B16" s="118" t="s">
        <v>575</v>
      </c>
      <c r="C16" s="118" t="s">
        <v>588</v>
      </c>
      <c r="D16" s="119">
        <v>42961</v>
      </c>
      <c r="E16" s="118">
        <v>1</v>
      </c>
      <c r="F16" s="118">
        <v>1</v>
      </c>
      <c r="G16" s="121">
        <v>261.79000000000002</v>
      </c>
    </row>
    <row r="17" spans="1:7" ht="30" x14ac:dyDescent="0.25">
      <c r="A17" s="117" t="s">
        <v>395</v>
      </c>
      <c r="B17" s="118" t="s">
        <v>250</v>
      </c>
      <c r="C17" s="118" t="s">
        <v>545</v>
      </c>
      <c r="D17" s="119" t="s">
        <v>250</v>
      </c>
      <c r="E17" s="118">
        <v>1</v>
      </c>
      <c r="F17" s="118" t="s">
        <v>250</v>
      </c>
      <c r="G17" s="121">
        <v>0</v>
      </c>
    </row>
    <row r="18" spans="1:7" ht="15.75" thickBot="1" x14ac:dyDescent="0.3">
      <c r="A18" s="117" t="s">
        <v>410</v>
      </c>
      <c r="B18" s="118" t="s">
        <v>556</v>
      </c>
      <c r="C18" s="118" t="s">
        <v>588</v>
      </c>
      <c r="D18" s="119">
        <v>42937</v>
      </c>
      <c r="E18" s="118">
        <v>10</v>
      </c>
      <c r="F18" s="118">
        <v>10</v>
      </c>
      <c r="G18" s="121">
        <v>43</v>
      </c>
    </row>
    <row r="19" spans="1:7" ht="16.5" thickTop="1" thickBot="1" x14ac:dyDescent="0.3">
      <c r="A19" s="122" t="s">
        <v>248</v>
      </c>
      <c r="B19" s="97"/>
      <c r="C19" s="97"/>
      <c r="D19" s="97"/>
      <c r="E19" s="97"/>
      <c r="F19" s="123"/>
      <c r="G19" s="124">
        <v>6040.16</v>
      </c>
    </row>
    <row r="20" spans="1:7" ht="15.75" thickTop="1" x14ac:dyDescent="0.25">
      <c r="B20"/>
      <c r="C20"/>
      <c r="D20"/>
      <c r="E20"/>
    </row>
    <row r="21" spans="1:7" x14ac:dyDescent="0.25">
      <c r="B21"/>
      <c r="C21"/>
      <c r="D21"/>
      <c r="E21"/>
    </row>
    <row r="22" spans="1:7" x14ac:dyDescent="0.25">
      <c r="B22"/>
      <c r="C22"/>
      <c r="D22"/>
      <c r="E22"/>
    </row>
    <row r="23" spans="1:7" x14ac:dyDescent="0.25">
      <c r="B23"/>
      <c r="C23"/>
      <c r="D23"/>
      <c r="E23"/>
    </row>
    <row r="24" spans="1:7" x14ac:dyDescent="0.25">
      <c r="B24"/>
      <c r="C24"/>
      <c r="D24"/>
      <c r="E24"/>
    </row>
    <row r="25" spans="1:7" x14ac:dyDescent="0.25">
      <c r="B25"/>
      <c r="C25"/>
      <c r="D25"/>
      <c r="E25"/>
    </row>
    <row r="26" spans="1:7" x14ac:dyDescent="0.25">
      <c r="B26"/>
      <c r="C26"/>
      <c r="D26"/>
      <c r="E26"/>
    </row>
    <row r="27" spans="1:7" x14ac:dyDescent="0.25">
      <c r="B27"/>
      <c r="C27"/>
      <c r="D27"/>
      <c r="E27"/>
    </row>
    <row r="28" spans="1:7" x14ac:dyDescent="0.25">
      <c r="B28"/>
      <c r="C28"/>
      <c r="D28"/>
      <c r="E28"/>
    </row>
    <row r="29" spans="1:7" x14ac:dyDescent="0.25">
      <c r="B29"/>
      <c r="C29"/>
      <c r="D29"/>
      <c r="E29"/>
    </row>
    <row r="30" spans="1:7" x14ac:dyDescent="0.25">
      <c r="B30"/>
      <c r="C30"/>
      <c r="D30"/>
      <c r="E30"/>
    </row>
    <row r="31" spans="1:7" x14ac:dyDescent="0.25">
      <c r="B31"/>
      <c r="C31"/>
      <c r="D31"/>
      <c r="E31"/>
    </row>
    <row r="32" spans="1:7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  <row r="273" spans="2:5" x14ac:dyDescent="0.25">
      <c r="B273"/>
      <c r="C273"/>
      <c r="D273"/>
      <c r="E273"/>
    </row>
    <row r="274" spans="2:5" x14ac:dyDescent="0.25">
      <c r="B274"/>
      <c r="C274"/>
      <c r="D274"/>
      <c r="E274"/>
    </row>
    <row r="275" spans="2:5" x14ac:dyDescent="0.25">
      <c r="B275"/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B277"/>
      <c r="C277"/>
      <c r="D277"/>
      <c r="E277"/>
    </row>
    <row r="278" spans="2:5" x14ac:dyDescent="0.25">
      <c r="B278"/>
      <c r="C278"/>
      <c r="D278"/>
      <c r="E278"/>
    </row>
    <row r="279" spans="2:5" x14ac:dyDescent="0.25">
      <c r="B279"/>
      <c r="C279"/>
      <c r="D279"/>
      <c r="E279"/>
    </row>
    <row r="280" spans="2:5" x14ac:dyDescent="0.25">
      <c r="B280"/>
      <c r="C280"/>
      <c r="D280"/>
      <c r="E280"/>
    </row>
    <row r="281" spans="2:5" x14ac:dyDescent="0.25">
      <c r="B281"/>
      <c r="C281"/>
      <c r="D281"/>
      <c r="E281"/>
    </row>
    <row r="282" spans="2:5" x14ac:dyDescent="0.25">
      <c r="B282"/>
      <c r="C282"/>
      <c r="D282"/>
      <c r="E282"/>
    </row>
    <row r="283" spans="2:5" x14ac:dyDescent="0.25">
      <c r="B283"/>
      <c r="C283"/>
      <c r="D283"/>
      <c r="E283"/>
    </row>
    <row r="284" spans="2:5" x14ac:dyDescent="0.25">
      <c r="B284"/>
      <c r="C284"/>
      <c r="D284"/>
      <c r="E284"/>
    </row>
    <row r="285" spans="2:5" x14ac:dyDescent="0.25">
      <c r="B285"/>
      <c r="C285"/>
      <c r="D285"/>
      <c r="E285"/>
    </row>
    <row r="286" spans="2:5" x14ac:dyDescent="0.25">
      <c r="B286"/>
      <c r="C286"/>
      <c r="D286"/>
      <c r="E286"/>
    </row>
    <row r="287" spans="2:5" x14ac:dyDescent="0.25">
      <c r="B287"/>
      <c r="C287"/>
      <c r="D287"/>
      <c r="E287"/>
    </row>
    <row r="288" spans="2:5" x14ac:dyDescent="0.25">
      <c r="B288"/>
      <c r="C288"/>
      <c r="D288"/>
      <c r="E288"/>
    </row>
    <row r="289" spans="2:5" x14ac:dyDescent="0.25">
      <c r="B289"/>
      <c r="C289"/>
      <c r="D289"/>
      <c r="E289"/>
    </row>
    <row r="290" spans="2:5" x14ac:dyDescent="0.25">
      <c r="B290"/>
      <c r="C290"/>
      <c r="D290"/>
      <c r="E290"/>
    </row>
    <row r="291" spans="2:5" x14ac:dyDescent="0.25">
      <c r="B291"/>
      <c r="C291"/>
      <c r="D291"/>
      <c r="E291"/>
    </row>
    <row r="292" spans="2:5" x14ac:dyDescent="0.25">
      <c r="B292"/>
      <c r="C292"/>
      <c r="D292"/>
      <c r="E292"/>
    </row>
    <row r="293" spans="2:5" x14ac:dyDescent="0.25">
      <c r="B293"/>
      <c r="C293"/>
      <c r="D293"/>
      <c r="E293"/>
    </row>
    <row r="294" spans="2:5" x14ac:dyDescent="0.25">
      <c r="B294"/>
      <c r="C294"/>
      <c r="D294"/>
      <c r="E294"/>
    </row>
    <row r="295" spans="2:5" x14ac:dyDescent="0.25">
      <c r="B295"/>
      <c r="C295"/>
      <c r="D295"/>
      <c r="E295"/>
    </row>
    <row r="296" spans="2:5" x14ac:dyDescent="0.25">
      <c r="B296"/>
      <c r="C296"/>
      <c r="D296"/>
      <c r="E296"/>
    </row>
    <row r="297" spans="2:5" x14ac:dyDescent="0.25">
      <c r="B297"/>
      <c r="C297"/>
      <c r="D297"/>
      <c r="E297"/>
    </row>
    <row r="298" spans="2:5" x14ac:dyDescent="0.25">
      <c r="B298"/>
      <c r="C298"/>
      <c r="D298"/>
      <c r="E298"/>
    </row>
    <row r="299" spans="2:5" x14ac:dyDescent="0.25">
      <c r="B299"/>
      <c r="C299"/>
      <c r="D299"/>
      <c r="E299"/>
    </row>
    <row r="300" spans="2:5" x14ac:dyDescent="0.25">
      <c r="B300"/>
      <c r="C300"/>
      <c r="D300"/>
      <c r="E300"/>
    </row>
    <row r="301" spans="2:5" x14ac:dyDescent="0.25">
      <c r="B301"/>
      <c r="C301"/>
      <c r="D301"/>
      <c r="E301"/>
    </row>
    <row r="302" spans="2:5" x14ac:dyDescent="0.25">
      <c r="B302"/>
      <c r="C302"/>
      <c r="D302"/>
      <c r="E302"/>
    </row>
    <row r="303" spans="2:5" x14ac:dyDescent="0.25">
      <c r="B303"/>
      <c r="C303"/>
      <c r="D303"/>
      <c r="E303"/>
    </row>
    <row r="304" spans="2:5" x14ac:dyDescent="0.25">
      <c r="B304"/>
      <c r="C304"/>
      <c r="D304"/>
      <c r="E304"/>
    </row>
    <row r="305" spans="2:5" x14ac:dyDescent="0.25">
      <c r="B305"/>
      <c r="C305"/>
      <c r="D305"/>
      <c r="E305"/>
    </row>
    <row r="306" spans="2:5" x14ac:dyDescent="0.25">
      <c r="B306"/>
      <c r="C306"/>
      <c r="D306"/>
      <c r="E306"/>
    </row>
    <row r="307" spans="2:5" x14ac:dyDescent="0.25">
      <c r="B307"/>
      <c r="C307"/>
      <c r="D307"/>
      <c r="E307"/>
    </row>
    <row r="308" spans="2:5" x14ac:dyDescent="0.25">
      <c r="B308"/>
      <c r="C308"/>
      <c r="D308"/>
      <c r="E308"/>
    </row>
    <row r="309" spans="2:5" x14ac:dyDescent="0.25">
      <c r="B309"/>
      <c r="C309"/>
      <c r="D309"/>
      <c r="E309"/>
    </row>
    <row r="310" spans="2:5" x14ac:dyDescent="0.25">
      <c r="B310"/>
      <c r="C310"/>
      <c r="D310"/>
      <c r="E310"/>
    </row>
    <row r="311" spans="2:5" x14ac:dyDescent="0.25">
      <c r="B311"/>
      <c r="C311"/>
      <c r="D311"/>
      <c r="E311"/>
    </row>
    <row r="312" spans="2:5" x14ac:dyDescent="0.25">
      <c r="B312"/>
      <c r="C312"/>
      <c r="D312"/>
      <c r="E312"/>
    </row>
    <row r="313" spans="2:5" x14ac:dyDescent="0.25">
      <c r="B313"/>
      <c r="C313"/>
      <c r="D313"/>
      <c r="E313"/>
    </row>
    <row r="314" spans="2:5" x14ac:dyDescent="0.25">
      <c r="B314"/>
      <c r="C314"/>
      <c r="D314"/>
      <c r="E314"/>
    </row>
    <row r="315" spans="2:5" x14ac:dyDescent="0.25">
      <c r="B315"/>
      <c r="C315"/>
      <c r="D315"/>
      <c r="E315"/>
    </row>
    <row r="316" spans="2:5" x14ac:dyDescent="0.25">
      <c r="B316"/>
      <c r="C316"/>
      <c r="D316"/>
      <c r="E316"/>
    </row>
    <row r="317" spans="2:5" x14ac:dyDescent="0.25">
      <c r="B317"/>
      <c r="C317"/>
      <c r="D317"/>
      <c r="E317"/>
    </row>
    <row r="318" spans="2:5" x14ac:dyDescent="0.25">
      <c r="B318"/>
      <c r="C318"/>
      <c r="D318"/>
      <c r="E318"/>
    </row>
    <row r="319" spans="2:5" x14ac:dyDescent="0.25">
      <c r="B319"/>
      <c r="C319"/>
      <c r="D319"/>
      <c r="E319"/>
    </row>
    <row r="320" spans="2:5" x14ac:dyDescent="0.25">
      <c r="B320"/>
      <c r="C320"/>
      <c r="D320"/>
      <c r="E320"/>
    </row>
    <row r="321" spans="2:5" x14ac:dyDescent="0.25">
      <c r="B321"/>
      <c r="C321"/>
      <c r="D321"/>
      <c r="E321"/>
    </row>
    <row r="322" spans="2:5" x14ac:dyDescent="0.25">
      <c r="B322"/>
      <c r="C322"/>
      <c r="D322"/>
      <c r="E322"/>
    </row>
    <row r="323" spans="2:5" x14ac:dyDescent="0.25">
      <c r="B323"/>
      <c r="C323"/>
      <c r="D323"/>
      <c r="E323"/>
    </row>
    <row r="324" spans="2:5" x14ac:dyDescent="0.25">
      <c r="B324"/>
      <c r="C324"/>
      <c r="D324"/>
      <c r="E324"/>
    </row>
    <row r="325" spans="2:5" x14ac:dyDescent="0.25">
      <c r="B325"/>
      <c r="C325"/>
      <c r="D325"/>
      <c r="E325"/>
    </row>
    <row r="326" spans="2:5" x14ac:dyDescent="0.25">
      <c r="B326"/>
      <c r="C326"/>
      <c r="D326"/>
      <c r="E326"/>
    </row>
    <row r="327" spans="2:5" x14ac:dyDescent="0.25">
      <c r="B327"/>
      <c r="C327"/>
      <c r="D327"/>
      <c r="E327"/>
    </row>
    <row r="328" spans="2:5" x14ac:dyDescent="0.25">
      <c r="B328"/>
      <c r="C328"/>
      <c r="D328"/>
      <c r="E328"/>
    </row>
    <row r="329" spans="2:5" x14ac:dyDescent="0.25">
      <c r="B329"/>
      <c r="C329"/>
      <c r="D329"/>
      <c r="E329"/>
    </row>
    <row r="330" spans="2:5" x14ac:dyDescent="0.25">
      <c r="B330"/>
      <c r="C330"/>
      <c r="D330"/>
      <c r="E330"/>
    </row>
    <row r="331" spans="2:5" x14ac:dyDescent="0.25">
      <c r="B331"/>
      <c r="C331"/>
      <c r="D331"/>
      <c r="E331"/>
    </row>
    <row r="332" spans="2:5" x14ac:dyDescent="0.25">
      <c r="B332"/>
      <c r="C332"/>
      <c r="D332"/>
      <c r="E332"/>
    </row>
    <row r="333" spans="2:5" x14ac:dyDescent="0.25">
      <c r="B333"/>
      <c r="C333"/>
      <c r="D333"/>
      <c r="E333"/>
    </row>
    <row r="334" spans="2:5" x14ac:dyDescent="0.25">
      <c r="B334"/>
      <c r="C334"/>
      <c r="D334"/>
      <c r="E334"/>
    </row>
    <row r="335" spans="2:5" x14ac:dyDescent="0.25">
      <c r="B335"/>
      <c r="C335"/>
      <c r="D335"/>
      <c r="E335"/>
    </row>
  </sheetData>
  <sheetProtection algorithmName="SHA-512" hashValue="9uug3+jPIJrAflDVC/i99zv66Xw/naM7gKHJPtLI7VAQWBaN4JER41TmptoP3YWeU4n33W8oFfvaK7gD5Q3prQ==" saltValue="6NQJ4PZ0FlVyjLzpjBvpWQ==" spinCount="100000" sheet="1" objects="1" scenarios="1" selectLockedCells="1"/>
  <mergeCells count="1">
    <mergeCell ref="G1:G3"/>
  </mergeCell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Plan2</vt:lpstr>
      <vt:lpstr>Plan1</vt:lpstr>
      <vt:lpstr>2017</vt:lpstr>
      <vt:lpstr>MENU</vt:lpstr>
      <vt:lpstr>100.070</vt:lpstr>
      <vt:lpstr>100.300</vt:lpstr>
      <vt:lpstr>110.300</vt:lpstr>
      <vt:lpstr>120.000</vt:lpstr>
      <vt:lpstr>120.200</vt:lpstr>
      <vt:lpstr>130.000</vt:lpstr>
      <vt:lpstr>140.000</vt:lpstr>
      <vt:lpstr>150.010</vt:lpstr>
      <vt:lpstr>150.100</vt:lpstr>
      <vt:lpstr>160.101</vt:lpstr>
      <vt:lpstr>180.000</vt:lpstr>
      <vt:lpstr>190.000</vt:lpstr>
      <vt:lpstr>200.200</vt:lpstr>
      <vt:lpstr>210.100</vt:lpstr>
      <vt:lpstr>210.300</vt:lpstr>
      <vt:lpstr>230.000</vt:lpstr>
      <vt:lpstr>240.000</vt:lpstr>
      <vt:lpstr>240.620</vt:lpstr>
      <vt:lpstr>250.000</vt:lpstr>
      <vt:lpstr>260.300</vt:lpstr>
      <vt:lpstr>280.100</vt:lpstr>
      <vt:lpstr>280.400</vt:lpstr>
      <vt:lpstr>290.000</vt:lpstr>
      <vt:lpstr>300.000</vt:lpstr>
      <vt:lpstr>400.000</vt:lpstr>
      <vt:lpstr>'2017'!Area_de_impressao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LUCÉLIA</dc:creator>
  <cp:lastModifiedBy>orijhanses</cp:lastModifiedBy>
  <cp:lastPrinted>2017-12-13T17:12:56Z</cp:lastPrinted>
  <dcterms:created xsi:type="dcterms:W3CDTF">2016-03-18T12:19:18Z</dcterms:created>
  <dcterms:modified xsi:type="dcterms:W3CDTF">2019-06-17T12:50:53Z</dcterms:modified>
</cp:coreProperties>
</file>